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UZZAT\Plan\"/>
    </mc:Choice>
  </mc:AlternateContent>
  <bookViews>
    <workbookView xWindow="0" yWindow="0" windowWidth="19200" windowHeight="7300" tabRatio="894" activeTab="2"/>
  </bookViews>
  <sheets>
    <sheet name="Sheet1" sheetId="25" r:id="rId1"/>
    <sheet name="01" sheetId="28" r:id="rId2"/>
    <sheet name="01-Pay " sheetId="14" r:id="rId3"/>
    <sheet name="P-8(GA-1)" sheetId="10" r:id="rId4"/>
    <sheet name="P-9(GA-2)" sheetId="12" r:id="rId5"/>
    <sheet name="P-10(GA-3)" sheetId="13" r:id="rId6"/>
    <sheet name="Avtan" sheetId="27" r:id="rId7"/>
    <sheet name="09 old" sheetId="29" r:id="rId8"/>
    <sheet name="4" sheetId="30" r:id="rId9"/>
    <sheet name="4 (2)" sheetId="39" r:id="rId10"/>
    <sheet name="VIKLANG" sheetId="31" r:id="rId11"/>
    <sheet name="vardi" sheetId="32" r:id="rId12"/>
    <sheet name="1A" sheetId="33" r:id="rId13"/>
    <sheet name="1B" sheetId="34" r:id="rId14"/>
    <sheet name="Fix pay" sheetId="35" r:id="rId15"/>
    <sheet name="Tel" sheetId="36" r:id="rId16"/>
    <sheet name="savinda" sheetId="37" r:id="rId17"/>
    <sheet name="Compt" sheetId="38" r:id="rId18"/>
    <sheet name="Profile" sheetId="16" r:id="rId19"/>
    <sheet name="namankan" sheetId="19" r:id="rId20"/>
    <sheet name="Sansthapan" sheetId="20" r:id="rId21"/>
    <sheet name="BF  DF" sheetId="26" r:id="rId22"/>
  </sheets>
  <externalReferences>
    <externalReference r:id="rId23"/>
  </externalReferences>
  <definedNames>
    <definedName name="_xlnm.Print_Area" localSheetId="12">'1A'!$A$1:$I$31</definedName>
    <definedName name="_xlnm.Print_Area" localSheetId="13">'1B'!$A$1:$R$23</definedName>
    <definedName name="_xlnm.Print_Area" localSheetId="17">Compt!$A$1:$I$11</definedName>
    <definedName name="_xlnm.Print_Area" localSheetId="14">'Fix pay'!$A$1:$P$21</definedName>
    <definedName name="_xlnm.Print_Area" localSheetId="15">Tel!$A$1:$H$12</definedName>
  </definedNames>
  <calcPr calcId="152511"/>
</workbook>
</file>

<file path=xl/calcChain.xml><?xml version="1.0" encoding="utf-8"?>
<calcChain xmlns="http://schemas.openxmlformats.org/spreadsheetml/2006/main">
  <c r="L46" i="10" l="1"/>
  <c r="L35" i="10"/>
  <c r="T19" i="19" l="1"/>
  <c r="T18" i="19"/>
  <c r="G10" i="28" l="1"/>
  <c r="K39" i="10" l="1"/>
  <c r="J11" i="10" l="1"/>
  <c r="C6" i="14" l="1"/>
  <c r="I2" i="33"/>
  <c r="P5" i="39"/>
  <c r="L5" i="39"/>
  <c r="H5" i="39"/>
  <c r="C5" i="39"/>
  <c r="B5" i="39"/>
  <c r="B10" i="28"/>
  <c r="D7" i="38"/>
  <c r="B7" i="38"/>
  <c r="C5" i="37"/>
  <c r="B5" i="37"/>
  <c r="D6" i="36"/>
  <c r="A2" i="36"/>
  <c r="B7" i="35"/>
  <c r="A7" i="35"/>
  <c r="F4" i="35"/>
  <c r="O3" i="34"/>
  <c r="C4" i="34"/>
  <c r="C3" i="34"/>
  <c r="C3" i="33"/>
  <c r="B9" i="33" s="1"/>
  <c r="C2" i="33"/>
  <c r="B4" i="32"/>
  <c r="C4" i="32"/>
  <c r="C4" i="31"/>
  <c r="B4" i="31"/>
  <c r="C5" i="30"/>
  <c r="B5" i="30"/>
  <c r="C6" i="29"/>
  <c r="B6" i="29"/>
  <c r="D3" i="27"/>
  <c r="D3" i="28"/>
  <c r="D2" i="28"/>
  <c r="C10" i="28" s="1"/>
  <c r="B8" i="27"/>
  <c r="D1" i="27"/>
  <c r="C8" i="27" s="1"/>
  <c r="C2" i="37"/>
  <c r="B2" i="37"/>
  <c r="E4" i="35"/>
  <c r="B4" i="34"/>
  <c r="A3" i="34"/>
  <c r="H27" i="33"/>
  <c r="H26" i="33"/>
  <c r="G26" i="33"/>
  <c r="F26" i="33"/>
  <c r="H25" i="33"/>
  <c r="G25" i="33"/>
  <c r="F25" i="33"/>
  <c r="G24" i="33"/>
  <c r="F24" i="33"/>
  <c r="H23" i="33"/>
  <c r="G23" i="33"/>
  <c r="F23" i="33"/>
  <c r="H22" i="33"/>
  <c r="H21" i="33"/>
  <c r="G21" i="33"/>
  <c r="F21" i="33"/>
  <c r="H20" i="33"/>
  <c r="G20" i="33"/>
  <c r="F20" i="33"/>
  <c r="H19" i="33"/>
  <c r="H18" i="33"/>
  <c r="G18" i="33"/>
  <c r="F18" i="33"/>
  <c r="H17" i="33"/>
  <c r="G17" i="33"/>
  <c r="F17" i="33"/>
  <c r="H16" i="33"/>
  <c r="H15" i="33"/>
  <c r="G15" i="33"/>
  <c r="F15" i="33"/>
  <c r="H14" i="33"/>
  <c r="G14" i="33"/>
  <c r="F14" i="33"/>
  <c r="F12" i="33"/>
  <c r="G11" i="33"/>
  <c r="H10" i="33"/>
  <c r="G10" i="33"/>
  <c r="F10" i="33"/>
  <c r="H9" i="33"/>
  <c r="B3" i="33"/>
  <c r="B2" i="33"/>
  <c r="F4" i="32"/>
  <c r="N6" i="29"/>
  <c r="H10" i="28"/>
  <c r="L8" i="27"/>
  <c r="B36" i="16"/>
  <c r="B35" i="16"/>
  <c r="B34" i="16"/>
  <c r="B33" i="16"/>
  <c r="B32" i="16"/>
  <c r="F7" i="26"/>
  <c r="A1" i="26"/>
  <c r="B10" i="10"/>
  <c r="J37" i="25"/>
  <c r="I15" i="25"/>
  <c r="I14" i="25"/>
  <c r="I13" i="25"/>
  <c r="F14" i="26"/>
  <c r="F8" i="26"/>
  <c r="F13" i="26"/>
  <c r="O33" i="16"/>
  <c r="M33" i="16"/>
  <c r="K33" i="16"/>
  <c r="O32" i="16"/>
  <c r="M32" i="16"/>
  <c r="K32" i="16"/>
  <c r="E1" i="20"/>
  <c r="O22" i="16"/>
  <c r="O24" i="16" s="1"/>
  <c r="O14" i="16"/>
  <c r="O15" i="16" s="1"/>
  <c r="B11" i="10"/>
  <c r="B12" i="10"/>
  <c r="B13" i="10"/>
  <c r="B14" i="10"/>
  <c r="F54" i="25"/>
  <c r="F50" i="25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J19" i="25"/>
  <c r="J30" i="25"/>
  <c r="J31" i="25"/>
  <c r="J32" i="25"/>
  <c r="J33" i="25"/>
  <c r="J18" i="25"/>
  <c r="J15" i="25"/>
  <c r="J13" i="25"/>
  <c r="J14" i="25"/>
  <c r="J12" i="25"/>
  <c r="G17" i="10"/>
  <c r="K19" i="25"/>
  <c r="L19" i="25" s="1"/>
  <c r="K30" i="25"/>
  <c r="L30" i="25" s="1"/>
  <c r="K31" i="25"/>
  <c r="L31" i="25" s="1"/>
  <c r="K32" i="25"/>
  <c r="L32" i="25" s="1"/>
  <c r="K33" i="25"/>
  <c r="L33" i="25" s="1"/>
  <c r="K18" i="25"/>
  <c r="L18" i="25" s="1"/>
  <c r="K12" i="25"/>
  <c r="L12" i="25" s="1"/>
  <c r="K13" i="25"/>
  <c r="L13" i="25" s="1"/>
  <c r="K14" i="25"/>
  <c r="L14" i="25" s="1"/>
  <c r="K15" i="25"/>
  <c r="L15" i="25" s="1"/>
  <c r="F10" i="10"/>
  <c r="G10" i="10"/>
  <c r="R20" i="19"/>
  <c r="Q20" i="19"/>
  <c r="O20" i="19"/>
  <c r="N20" i="19"/>
  <c r="L20" i="19"/>
  <c r="K20" i="19"/>
  <c r="I20" i="19"/>
  <c r="H20" i="19"/>
  <c r="F20" i="19"/>
  <c r="E20" i="19"/>
  <c r="C20" i="19"/>
  <c r="B20" i="19"/>
  <c r="U19" i="19"/>
  <c r="S19" i="19"/>
  <c r="P19" i="19"/>
  <c r="M19" i="19"/>
  <c r="J19" i="19"/>
  <c r="G19" i="19"/>
  <c r="D19" i="19"/>
  <c r="U18" i="19"/>
  <c r="P18" i="19"/>
  <c r="M18" i="19"/>
  <c r="J18" i="19"/>
  <c r="G18" i="19"/>
  <c r="D18" i="19"/>
  <c r="A1" i="19"/>
  <c r="M1" i="16"/>
  <c r="M28" i="16" s="1"/>
  <c r="A1" i="16"/>
  <c r="A28" i="16" s="1"/>
  <c r="V18" i="19" l="1"/>
  <c r="V19" i="19"/>
  <c r="G20" i="19"/>
  <c r="S20" i="19"/>
  <c r="D20" i="19"/>
  <c r="J20" i="19"/>
  <c r="P20" i="19"/>
  <c r="I26" i="33"/>
  <c r="F28" i="33"/>
  <c r="H28" i="33"/>
  <c r="I10" i="33"/>
  <c r="I12" i="33"/>
  <c r="I14" i="33"/>
  <c r="I16" i="33"/>
  <c r="I17" i="33"/>
  <c r="I19" i="33"/>
  <c r="I21" i="33"/>
  <c r="I23" i="33"/>
  <c r="G28" i="33"/>
  <c r="I11" i="33"/>
  <c r="I13" i="33"/>
  <c r="I15" i="33"/>
  <c r="I18" i="33"/>
  <c r="I20" i="33"/>
  <c r="I22" i="33"/>
  <c r="I24" i="33"/>
  <c r="I25" i="33"/>
  <c r="I27" i="33"/>
  <c r="I9" i="33"/>
  <c r="M10" i="10"/>
  <c r="M20" i="19"/>
  <c r="U20" i="19"/>
  <c r="T20" i="19"/>
  <c r="I28" i="33" l="1"/>
  <c r="V20" i="19"/>
  <c r="E24" i="16" l="1"/>
  <c r="F24" i="16"/>
  <c r="G24" i="16"/>
  <c r="C24" i="16"/>
  <c r="D23" i="16"/>
  <c r="D22" i="16"/>
  <c r="D24" i="16" s="1"/>
  <c r="H13" i="16"/>
  <c r="H14" i="16"/>
  <c r="H15" i="16"/>
  <c r="H16" i="16"/>
  <c r="H17" i="16"/>
  <c r="H18" i="16"/>
  <c r="H19" i="16"/>
  <c r="H20" i="16"/>
  <c r="H22" i="16"/>
  <c r="H23" i="16"/>
  <c r="H12" i="16"/>
  <c r="O9" i="16"/>
  <c r="D9" i="16"/>
  <c r="E9" i="16"/>
  <c r="F9" i="16"/>
  <c r="G9" i="16"/>
  <c r="H9" i="16"/>
  <c r="I9" i="16"/>
  <c r="J9" i="16"/>
  <c r="K9" i="16"/>
  <c r="L9" i="16"/>
  <c r="M9" i="16"/>
  <c r="N9" i="16"/>
  <c r="C9" i="16"/>
  <c r="M18" i="12"/>
  <c r="N18" i="12"/>
  <c r="N19" i="12" s="1"/>
  <c r="O9" i="12"/>
  <c r="O10" i="12"/>
  <c r="O11" i="12"/>
  <c r="O12" i="12"/>
  <c r="O13" i="12"/>
  <c r="O14" i="12"/>
  <c r="O15" i="12"/>
  <c r="O16" i="12"/>
  <c r="O17" i="12"/>
  <c r="L10" i="12"/>
  <c r="R10" i="12" s="1"/>
  <c r="L11" i="12"/>
  <c r="R11" i="12" s="1"/>
  <c r="L12" i="12"/>
  <c r="L13" i="12"/>
  <c r="L14" i="12"/>
  <c r="R14" i="12" s="1"/>
  <c r="L15" i="12"/>
  <c r="R15" i="12" s="1"/>
  <c r="L16" i="12"/>
  <c r="R16" i="12" s="1"/>
  <c r="L17" i="12"/>
  <c r="R17" i="12" s="1"/>
  <c r="L9" i="12"/>
  <c r="G18" i="12"/>
  <c r="I10" i="12"/>
  <c r="K10" i="12" s="1"/>
  <c r="I11" i="12"/>
  <c r="K11" i="12" s="1"/>
  <c r="I12" i="12"/>
  <c r="I13" i="12"/>
  <c r="J13" i="12" s="1"/>
  <c r="Q13" i="12" s="1"/>
  <c r="I14" i="12"/>
  <c r="K14" i="12" s="1"/>
  <c r="I15" i="12"/>
  <c r="K15" i="12" s="1"/>
  <c r="I16" i="12"/>
  <c r="I17" i="12"/>
  <c r="J17" i="12" s="1"/>
  <c r="Q17" i="12" s="1"/>
  <c r="I9" i="12"/>
  <c r="K9" i="12" s="1"/>
  <c r="H10" i="12"/>
  <c r="H11" i="12"/>
  <c r="H12" i="12"/>
  <c r="H13" i="12"/>
  <c r="H14" i="12"/>
  <c r="H15" i="12"/>
  <c r="H16" i="12"/>
  <c r="H17" i="12"/>
  <c r="H9" i="12"/>
  <c r="D10" i="12"/>
  <c r="E10" i="12"/>
  <c r="D11" i="12"/>
  <c r="D12" i="12"/>
  <c r="E12" i="12"/>
  <c r="D13" i="12"/>
  <c r="E13" i="12"/>
  <c r="D14" i="12"/>
  <c r="D15" i="12"/>
  <c r="E15" i="12"/>
  <c r="D16" i="12"/>
  <c r="E16" i="12"/>
  <c r="D17" i="12"/>
  <c r="E17" i="12"/>
  <c r="D9" i="12"/>
  <c r="D18" i="12" l="1"/>
  <c r="J9" i="12"/>
  <c r="Q9" i="12" s="1"/>
  <c r="R12" i="12"/>
  <c r="H24" i="16"/>
  <c r="R13" i="12"/>
  <c r="O18" i="12"/>
  <c r="R9" i="12"/>
  <c r="R18" i="12" s="1"/>
  <c r="P17" i="12"/>
  <c r="P15" i="12"/>
  <c r="P13" i="12"/>
  <c r="P11" i="12"/>
  <c r="P16" i="12"/>
  <c r="P14" i="12"/>
  <c r="P12" i="12"/>
  <c r="P10" i="12"/>
  <c r="P9" i="12"/>
  <c r="E18" i="12"/>
  <c r="J16" i="12"/>
  <c r="Q16" i="12" s="1"/>
  <c r="J12" i="12"/>
  <c r="Q12" i="12" s="1"/>
  <c r="L18" i="12"/>
  <c r="K16" i="12"/>
  <c r="K12" i="12"/>
  <c r="J14" i="12"/>
  <c r="Q14" i="12" s="1"/>
  <c r="J10" i="12"/>
  <c r="Q10" i="12" s="1"/>
  <c r="H18" i="12"/>
  <c r="K17" i="12"/>
  <c r="K13" i="12"/>
  <c r="J15" i="12"/>
  <c r="Q15" i="12" s="1"/>
  <c r="J11" i="12"/>
  <c r="Q11" i="12" s="1"/>
  <c r="I18" i="12"/>
  <c r="G19" i="14"/>
  <c r="F16" i="12" s="1"/>
  <c r="G19" i="12"/>
  <c r="D19" i="12"/>
  <c r="G12" i="14"/>
  <c r="F9" i="12" s="1"/>
  <c r="G13" i="14"/>
  <c r="F10" i="12" s="1"/>
  <c r="G14" i="14"/>
  <c r="F11" i="12" s="1"/>
  <c r="G15" i="14"/>
  <c r="F12" i="12" s="1"/>
  <c r="G16" i="14"/>
  <c r="F13" i="12" s="1"/>
  <c r="G17" i="14"/>
  <c r="F14" i="12" s="1"/>
  <c r="G18" i="14"/>
  <c r="F15" i="12" s="1"/>
  <c r="G20" i="14"/>
  <c r="F17" i="12" s="1"/>
  <c r="H11" i="14"/>
  <c r="P18" i="12" l="1"/>
  <c r="E19" i="12"/>
  <c r="Q18" i="12"/>
  <c r="K18" i="12"/>
  <c r="J8" i="12"/>
  <c r="H19" i="12"/>
  <c r="F18" i="12"/>
  <c r="J18" i="12"/>
  <c r="I19" i="12"/>
  <c r="H2" i="14"/>
  <c r="B6" i="14" s="1"/>
  <c r="C2" i="14"/>
  <c r="B1" i="14"/>
  <c r="K5" i="13"/>
  <c r="E4" i="13"/>
  <c r="A5" i="13"/>
  <c r="B4" i="13"/>
  <c r="I18" i="25"/>
  <c r="I19" i="25" s="1"/>
  <c r="I30" i="25" s="1"/>
  <c r="I31" i="25" s="1"/>
  <c r="I32" i="25" s="1"/>
  <c r="I33" i="25" s="1"/>
  <c r="I10" i="10"/>
  <c r="F11" i="10"/>
  <c r="F12" i="10"/>
  <c r="F13" i="10"/>
  <c r="F14" i="10"/>
  <c r="S3" i="12"/>
  <c r="B4" i="12"/>
  <c r="A4" i="10"/>
  <c r="J19" i="12" l="1"/>
  <c r="L37" i="25"/>
  <c r="G43" i="25" s="1"/>
  <c r="K40" i="10"/>
  <c r="L39" i="10"/>
  <c r="F51" i="25"/>
  <c r="F56" i="25"/>
  <c r="K41" i="10" s="1"/>
  <c r="F69" i="25"/>
  <c r="D2" i="12"/>
  <c r="B2" i="12"/>
  <c r="I4" i="10"/>
  <c r="G4" i="10"/>
  <c r="J4" i="10"/>
  <c r="I18" i="10"/>
  <c r="J18" i="10"/>
  <c r="M18" i="10"/>
  <c r="I19" i="10"/>
  <c r="J19" i="10"/>
  <c r="M19" i="10"/>
  <c r="I20" i="10"/>
  <c r="J20" i="10"/>
  <c r="M20" i="10"/>
  <c r="I21" i="10"/>
  <c r="J21" i="10"/>
  <c r="M21" i="10"/>
  <c r="I22" i="10"/>
  <c r="J22" i="10"/>
  <c r="M22" i="10"/>
  <c r="I23" i="10"/>
  <c r="J23" i="10"/>
  <c r="M23" i="10"/>
  <c r="I24" i="10"/>
  <c r="J24" i="10"/>
  <c r="M24" i="10"/>
  <c r="I25" i="10"/>
  <c r="J25" i="10"/>
  <c r="M25" i="10"/>
  <c r="I26" i="10"/>
  <c r="J26" i="10"/>
  <c r="M26" i="10"/>
  <c r="I27" i="10"/>
  <c r="J27" i="10"/>
  <c r="M27" i="10"/>
  <c r="J28" i="10"/>
  <c r="M28" i="10"/>
  <c r="J29" i="10"/>
  <c r="M29" i="10"/>
  <c r="J30" i="10"/>
  <c r="M30" i="10"/>
  <c r="J31" i="10"/>
  <c r="M31" i="10"/>
  <c r="J32" i="10"/>
  <c r="M32" i="10"/>
  <c r="M17" i="10"/>
  <c r="J17" i="10"/>
  <c r="I17" i="10"/>
  <c r="I11" i="10"/>
  <c r="M11" i="10"/>
  <c r="I12" i="10"/>
  <c r="J12" i="10"/>
  <c r="M12" i="10"/>
  <c r="I13" i="10"/>
  <c r="J13" i="10"/>
  <c r="M13" i="10"/>
  <c r="I14" i="10"/>
  <c r="J14" i="10"/>
  <c r="M14" i="10"/>
  <c r="J10" i="10"/>
  <c r="E18" i="10"/>
  <c r="F18" i="10"/>
  <c r="G18" i="10"/>
  <c r="H18" i="10" s="1"/>
  <c r="E19" i="10"/>
  <c r="F19" i="10"/>
  <c r="G19" i="10"/>
  <c r="H19" i="10" s="1"/>
  <c r="L19" i="10" s="1"/>
  <c r="E20" i="10"/>
  <c r="F20" i="10"/>
  <c r="G20" i="10"/>
  <c r="H20" i="10" s="1"/>
  <c r="E21" i="10"/>
  <c r="F21" i="10"/>
  <c r="G21" i="10"/>
  <c r="H21" i="10" s="1"/>
  <c r="L21" i="10" s="1"/>
  <c r="E22" i="10"/>
  <c r="F22" i="10"/>
  <c r="G22" i="10"/>
  <c r="H22" i="10" s="1"/>
  <c r="E23" i="10"/>
  <c r="F23" i="10"/>
  <c r="G23" i="10"/>
  <c r="H23" i="10" s="1"/>
  <c r="L23" i="10" s="1"/>
  <c r="E24" i="10"/>
  <c r="F24" i="10"/>
  <c r="G24" i="10"/>
  <c r="H24" i="10" s="1"/>
  <c r="E25" i="10"/>
  <c r="F25" i="10"/>
  <c r="G25" i="10"/>
  <c r="H25" i="10" s="1"/>
  <c r="L25" i="10" s="1"/>
  <c r="E26" i="10"/>
  <c r="F26" i="10"/>
  <c r="G26" i="10"/>
  <c r="H26" i="10" s="1"/>
  <c r="E27" i="10"/>
  <c r="F27" i="10"/>
  <c r="G27" i="10"/>
  <c r="H27" i="10" s="1"/>
  <c r="L27" i="10" s="1"/>
  <c r="E28" i="10"/>
  <c r="F28" i="10"/>
  <c r="G28" i="10"/>
  <c r="H28" i="10" s="1"/>
  <c r="E29" i="10"/>
  <c r="F29" i="10"/>
  <c r="G29" i="10"/>
  <c r="H29" i="10" s="1"/>
  <c r="L29" i="10" s="1"/>
  <c r="E30" i="10"/>
  <c r="F30" i="10"/>
  <c r="G30" i="10"/>
  <c r="H30" i="10" s="1"/>
  <c r="E31" i="10"/>
  <c r="F31" i="10"/>
  <c r="G31" i="10"/>
  <c r="H31" i="10" s="1"/>
  <c r="L31" i="10" s="1"/>
  <c r="E32" i="10"/>
  <c r="F32" i="10"/>
  <c r="G32" i="10"/>
  <c r="H32" i="10" s="1"/>
  <c r="H17" i="10"/>
  <c r="F17" i="10"/>
  <c r="E17" i="10"/>
  <c r="E11" i="10"/>
  <c r="G11" i="10"/>
  <c r="H11" i="10" s="1"/>
  <c r="E12" i="10"/>
  <c r="G12" i="10"/>
  <c r="E13" i="10"/>
  <c r="G13" i="10"/>
  <c r="H13" i="10" s="1"/>
  <c r="E14" i="10"/>
  <c r="G14" i="10"/>
  <c r="H14" i="10" s="1"/>
  <c r="L14" i="10" s="1"/>
  <c r="H10" i="10"/>
  <c r="L10" i="10" s="1"/>
  <c r="E10" i="10"/>
  <c r="C11" i="10"/>
  <c r="C12" i="10"/>
  <c r="C13" i="10"/>
  <c r="C14" i="10"/>
  <c r="C10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17" i="10"/>
  <c r="D11" i="10"/>
  <c r="D12" i="10"/>
  <c r="D13" i="10"/>
  <c r="D14" i="10"/>
  <c r="D10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17" i="10"/>
  <c r="B17" i="10"/>
  <c r="A28" i="10"/>
  <c r="A29" i="10"/>
  <c r="A30" i="10"/>
  <c r="A31" i="10"/>
  <c r="A32" i="10"/>
  <c r="A11" i="10"/>
  <c r="A12" i="10"/>
  <c r="A13" i="10"/>
  <c r="A14" i="10"/>
  <c r="A10" i="10"/>
  <c r="R17" i="19"/>
  <c r="Q17" i="19"/>
  <c r="O17" i="19"/>
  <c r="N17" i="19"/>
  <c r="L17" i="19"/>
  <c r="K17" i="19"/>
  <c r="I17" i="19"/>
  <c r="H17" i="19"/>
  <c r="F17" i="19"/>
  <c r="E17" i="19"/>
  <c r="C17" i="19"/>
  <c r="B17" i="19"/>
  <c r="U16" i="19"/>
  <c r="T16" i="19"/>
  <c r="S16" i="19"/>
  <c r="P16" i="19"/>
  <c r="M16" i="19"/>
  <c r="J16" i="19"/>
  <c r="G16" i="19"/>
  <c r="D16" i="19"/>
  <c r="U15" i="19"/>
  <c r="T15" i="19"/>
  <c r="S15" i="19"/>
  <c r="P15" i="19"/>
  <c r="M15" i="19"/>
  <c r="J15" i="19"/>
  <c r="G15" i="19"/>
  <c r="D15" i="19"/>
  <c r="R14" i="19"/>
  <c r="Q14" i="19"/>
  <c r="O14" i="19"/>
  <c r="N14" i="19"/>
  <c r="L14" i="19"/>
  <c r="K14" i="19"/>
  <c r="I14" i="19"/>
  <c r="H14" i="19"/>
  <c r="F14" i="19"/>
  <c r="E14" i="19"/>
  <c r="C14" i="19"/>
  <c r="B14" i="19"/>
  <c r="U13" i="19"/>
  <c r="T13" i="19"/>
  <c r="S13" i="19"/>
  <c r="P13" i="19"/>
  <c r="M13" i="19"/>
  <c r="J13" i="19"/>
  <c r="G13" i="19"/>
  <c r="D13" i="19"/>
  <c r="U12" i="19"/>
  <c r="T12" i="19"/>
  <c r="S12" i="19"/>
  <c r="P12" i="19"/>
  <c r="M12" i="19"/>
  <c r="J12" i="19"/>
  <c r="G12" i="19"/>
  <c r="D12" i="19"/>
  <c r="U11" i="19"/>
  <c r="T11" i="19"/>
  <c r="S11" i="19"/>
  <c r="P11" i="19"/>
  <c r="M11" i="19"/>
  <c r="J11" i="19"/>
  <c r="G11" i="19"/>
  <c r="D11" i="19"/>
  <c r="R10" i="19"/>
  <c r="Q10" i="19"/>
  <c r="O10" i="19"/>
  <c r="N10" i="19"/>
  <c r="L10" i="19"/>
  <c r="K10" i="19"/>
  <c r="I10" i="19"/>
  <c r="H10" i="19"/>
  <c r="F10" i="19"/>
  <c r="E10" i="19"/>
  <c r="C10" i="19"/>
  <c r="B10" i="19"/>
  <c r="U9" i="19"/>
  <c r="T9" i="19"/>
  <c r="S9" i="19"/>
  <c r="P9" i="19"/>
  <c r="M9" i="19"/>
  <c r="J9" i="19"/>
  <c r="G9" i="19"/>
  <c r="D9" i="19"/>
  <c r="U8" i="19"/>
  <c r="T8" i="19"/>
  <c r="S8" i="19"/>
  <c r="P8" i="19"/>
  <c r="M8" i="19"/>
  <c r="J8" i="19"/>
  <c r="G8" i="19"/>
  <c r="D8" i="19"/>
  <c r="U7" i="19"/>
  <c r="T7" i="19"/>
  <c r="S7" i="19"/>
  <c r="P7" i="19"/>
  <c r="M7" i="19"/>
  <c r="J7" i="19"/>
  <c r="G7" i="19"/>
  <c r="D7" i="19"/>
  <c r="U6" i="19"/>
  <c r="T6" i="19"/>
  <c r="S6" i="19"/>
  <c r="P6" i="19"/>
  <c r="M6" i="19"/>
  <c r="J6" i="19"/>
  <c r="G6" i="19"/>
  <c r="D6" i="19"/>
  <c r="U5" i="19"/>
  <c r="T5" i="19"/>
  <c r="M5" i="19"/>
  <c r="J5" i="19"/>
  <c r="G5" i="19"/>
  <c r="D5" i="19"/>
  <c r="T10" i="19" l="1"/>
  <c r="T14" i="19"/>
  <c r="U10" i="19"/>
  <c r="V10" i="19" s="1"/>
  <c r="L41" i="10"/>
  <c r="O5" i="39"/>
  <c r="L45" i="10"/>
  <c r="M5" i="39"/>
  <c r="L40" i="10"/>
  <c r="N5" i="39"/>
  <c r="K32" i="10"/>
  <c r="T17" i="19"/>
  <c r="B21" i="19"/>
  <c r="M17" i="19"/>
  <c r="K21" i="19"/>
  <c r="V5" i="19"/>
  <c r="V6" i="19"/>
  <c r="V7" i="19"/>
  <c r="V8" i="19"/>
  <c r="V9" i="19"/>
  <c r="G10" i="19"/>
  <c r="J10" i="19"/>
  <c r="M10" i="19"/>
  <c r="P10" i="19"/>
  <c r="V11" i="19"/>
  <c r="V12" i="19"/>
  <c r="V13" i="19"/>
  <c r="J14" i="19"/>
  <c r="P14" i="19"/>
  <c r="S14" i="19"/>
  <c r="V15" i="19"/>
  <c r="E21" i="19"/>
  <c r="H21" i="19"/>
  <c r="N21" i="19"/>
  <c r="Q21" i="19"/>
  <c r="C21" i="19"/>
  <c r="F21" i="19"/>
  <c r="I21" i="19"/>
  <c r="L21" i="19"/>
  <c r="O21" i="19"/>
  <c r="R21" i="19"/>
  <c r="U17" i="19"/>
  <c r="V16" i="19"/>
  <c r="K43" i="10"/>
  <c r="J33" i="10"/>
  <c r="K22" i="10"/>
  <c r="J15" i="10"/>
  <c r="M15" i="10"/>
  <c r="K29" i="10"/>
  <c r="G15" i="10"/>
  <c r="K25" i="10"/>
  <c r="M33" i="10"/>
  <c r="K28" i="10"/>
  <c r="L28" i="10"/>
  <c r="K20" i="10"/>
  <c r="L20" i="10"/>
  <c r="K11" i="10"/>
  <c r="L11" i="10"/>
  <c r="K13" i="10"/>
  <c r="L13" i="10"/>
  <c r="K24" i="10"/>
  <c r="L24" i="10"/>
  <c r="K30" i="10"/>
  <c r="L30" i="10"/>
  <c r="K26" i="10"/>
  <c r="L26" i="10"/>
  <c r="K18" i="10"/>
  <c r="L18" i="10"/>
  <c r="H33" i="10"/>
  <c r="L17" i="10"/>
  <c r="K31" i="10"/>
  <c r="K27" i="10"/>
  <c r="K23" i="10"/>
  <c r="G33" i="10"/>
  <c r="K17" i="10"/>
  <c r="K19" i="10"/>
  <c r="K14" i="10"/>
  <c r="H12" i="10"/>
  <c r="L12" i="10" s="1"/>
  <c r="K21" i="10"/>
  <c r="L32" i="10"/>
  <c r="L22" i="10"/>
  <c r="K10" i="10"/>
  <c r="G17" i="19"/>
  <c r="J17" i="19"/>
  <c r="P17" i="19"/>
  <c r="S17" i="19"/>
  <c r="D10" i="19"/>
  <c r="D14" i="19"/>
  <c r="S10" i="19"/>
  <c r="G14" i="19"/>
  <c r="M14" i="19"/>
  <c r="U14" i="19"/>
  <c r="V14" i="19" s="1"/>
  <c r="D17" i="19"/>
  <c r="V17" i="19" l="1"/>
  <c r="V21" i="19" s="1"/>
  <c r="J21" i="19"/>
  <c r="S21" i="19"/>
  <c r="T21" i="19"/>
  <c r="L43" i="10"/>
  <c r="K5" i="30" s="1"/>
  <c r="K5" i="39"/>
  <c r="M21" i="19"/>
  <c r="D21" i="19"/>
  <c r="P21" i="19"/>
  <c r="G21" i="19"/>
  <c r="U21" i="19"/>
  <c r="M34" i="10"/>
  <c r="H5" i="30" s="1"/>
  <c r="G34" i="10"/>
  <c r="B43" i="25" s="1"/>
  <c r="C43" i="25" s="1"/>
  <c r="D43" i="25" s="1"/>
  <c r="J34" i="10"/>
  <c r="L15" i="10"/>
  <c r="D5" i="30" s="1"/>
  <c r="K12" i="10"/>
  <c r="K15" i="10" s="1"/>
  <c r="D5" i="39" s="1"/>
  <c r="L33" i="10"/>
  <c r="E5" i="30" s="1"/>
  <c r="K33" i="10"/>
  <c r="E5" i="39" s="1"/>
  <c r="H15" i="10"/>
  <c r="H34" i="10" s="1"/>
  <c r="F5" i="30" l="1"/>
  <c r="G5" i="30" s="1"/>
  <c r="F5" i="39"/>
  <c r="E43" i="25"/>
  <c r="F43" i="25"/>
  <c r="K34" i="10"/>
  <c r="L34" i="10"/>
  <c r="J5" i="30" l="1"/>
  <c r="G5" i="39"/>
  <c r="J5" i="39"/>
  <c r="I5" i="39"/>
  <c r="I5" i="30"/>
  <c r="V5" i="30" s="1"/>
  <c r="J43" i="25"/>
  <c r="K43" i="25" s="1"/>
  <c r="L10" i="13"/>
  <c r="N10" i="13"/>
  <c r="L11" i="13"/>
  <c r="N11" i="13"/>
  <c r="L12" i="13"/>
  <c r="N12" i="13"/>
  <c r="L13" i="13"/>
  <c r="N13" i="13"/>
  <c r="L14" i="13"/>
  <c r="N14" i="13"/>
  <c r="L15" i="13"/>
  <c r="N15" i="13"/>
  <c r="L16" i="13"/>
  <c r="N16" i="13"/>
  <c r="L17" i="13"/>
  <c r="N17" i="13"/>
  <c r="L18" i="13"/>
  <c r="N18" i="13"/>
  <c r="N9" i="13"/>
  <c r="L9" i="13"/>
  <c r="V5" i="39" l="1"/>
  <c r="K46" i="10"/>
  <c r="N19" i="13"/>
  <c r="L19" i="13"/>
  <c r="M8" i="12" l="1"/>
  <c r="O8" i="12" s="1"/>
  <c r="O19" i="12" s="1"/>
  <c r="I10" i="28"/>
  <c r="L8" i="12"/>
  <c r="P8" i="12" s="1"/>
  <c r="P19" i="12" s="1"/>
  <c r="G6" i="14"/>
  <c r="F6" i="14" s="1"/>
  <c r="M19" i="12"/>
  <c r="O42" i="16"/>
  <c r="H21" i="14"/>
  <c r="F21" i="14"/>
  <c r="E21" i="14"/>
  <c r="D21" i="14"/>
  <c r="C21" i="14"/>
  <c r="G11" i="14"/>
  <c r="K19" i="13"/>
  <c r="J19" i="13"/>
  <c r="H19" i="13"/>
  <c r="G19" i="13"/>
  <c r="F19" i="13"/>
  <c r="E19" i="13"/>
  <c r="D19" i="13"/>
  <c r="C19" i="13"/>
  <c r="I18" i="13"/>
  <c r="M18" i="13" s="1"/>
  <c r="I17" i="13"/>
  <c r="M17" i="13" s="1"/>
  <c r="I16" i="13"/>
  <c r="M16" i="13" s="1"/>
  <c r="I15" i="13"/>
  <c r="M15" i="13" s="1"/>
  <c r="I14" i="13"/>
  <c r="M14" i="13" s="1"/>
  <c r="I13" i="13"/>
  <c r="M13" i="13" s="1"/>
  <c r="I12" i="13"/>
  <c r="M12" i="13" s="1"/>
  <c r="I11" i="13"/>
  <c r="M11" i="13" s="1"/>
  <c r="I10" i="13"/>
  <c r="M10" i="13" s="1"/>
  <c r="I9" i="13"/>
  <c r="M9" i="13" s="1"/>
  <c r="L19" i="12" l="1"/>
  <c r="K8" i="12"/>
  <c r="K19" i="12" s="1"/>
  <c r="Q8" i="12"/>
  <c r="Q19" i="12" s="1"/>
  <c r="H6" i="14"/>
  <c r="R8" i="12"/>
  <c r="R19" i="12" s="1"/>
  <c r="G21" i="14"/>
  <c r="F19" i="12"/>
  <c r="M19" i="13"/>
  <c r="I19" i="13"/>
</calcChain>
</file>

<file path=xl/sharedStrings.xml><?xml version="1.0" encoding="utf-8"?>
<sst xmlns="http://schemas.openxmlformats.org/spreadsheetml/2006/main" count="1013" uniqueCount="548">
  <si>
    <t>dz-la-</t>
  </si>
  <si>
    <t>inuke</t>
  </si>
  <si>
    <t>fu;qfDr frfFk</t>
  </si>
  <si>
    <t>Lohd`r in dk osru</t>
  </si>
  <si>
    <t>xzsM&amp;is</t>
  </si>
  <si>
    <t>frfFk o`f)</t>
  </si>
  <si>
    <t>ctV en&amp;</t>
  </si>
  <si>
    <t>jktif=r vf/kdkjh</t>
  </si>
  <si>
    <t>;ksx&amp;vjktif=r</t>
  </si>
  <si>
    <t>egk;ksx&amp;</t>
  </si>
  <si>
    <t>Ø-la-</t>
  </si>
  <si>
    <t>okLrfod O;; ds vkadMs</t>
  </si>
  <si>
    <t>ctV en</t>
  </si>
  <si>
    <t>dqy ;ksx&amp;</t>
  </si>
  <si>
    <t>37&amp;ofnZ;ka</t>
  </si>
  <si>
    <t>28&amp;vU; O;;</t>
  </si>
  <si>
    <t>31&amp;iqLrdky;</t>
  </si>
  <si>
    <t>33&amp;iz;ksx'kkyk</t>
  </si>
  <si>
    <t>dz- la-</t>
  </si>
  <si>
    <t>TOTAL</t>
  </si>
  <si>
    <t>;ksx ¼7$8½</t>
  </si>
  <si>
    <t>fodykax HkRrk</t>
  </si>
  <si>
    <t>vkWfQl vkbZ-Mh</t>
  </si>
  <si>
    <t>fo|ky; dk uke</t>
  </si>
  <si>
    <t>fofRr; o"kZ esa gksus okyk dqy O;; ¼5$6½</t>
  </si>
  <si>
    <t>okLrfod O;; fooj.k</t>
  </si>
  <si>
    <t>01&amp;laosru dh x.kuk @ ekax i=</t>
  </si>
  <si>
    <t>xr rhu o"kksaZ dk okLrfod O;; ¼O;; fooj.k ds vuqlkj½</t>
  </si>
  <si>
    <t>Total  (5+6)</t>
  </si>
  <si>
    <t>vU;</t>
  </si>
  <si>
    <t>o-v-</t>
  </si>
  <si>
    <t>&amp;</t>
  </si>
  <si>
    <t>1 tuojh 2004 ls iwoZ fu;qDr</t>
  </si>
  <si>
    <t>jktif=r</t>
  </si>
  <si>
    <t>vjktif=r</t>
  </si>
  <si>
    <t>d{kk</t>
  </si>
  <si>
    <t>SC</t>
  </si>
  <si>
    <t>ST</t>
  </si>
  <si>
    <t>OBC</t>
  </si>
  <si>
    <t>SBC</t>
  </si>
  <si>
    <t>Minority</t>
  </si>
  <si>
    <t>Other</t>
  </si>
  <si>
    <t>fiNys o"kZ dh cdk;k jkf'k ;fn gks rks</t>
  </si>
  <si>
    <t>B</t>
  </si>
  <si>
    <t>G</t>
  </si>
  <si>
    <t>VI to VIII</t>
  </si>
  <si>
    <t>IX to X</t>
  </si>
  <si>
    <t>XI to XII</t>
  </si>
  <si>
    <t>la[;k</t>
  </si>
  <si>
    <t>dyk</t>
  </si>
  <si>
    <t>foKku</t>
  </si>
  <si>
    <t>okf.kT;</t>
  </si>
  <si>
    <t>d`f"k</t>
  </si>
  <si>
    <t>dqy</t>
  </si>
  <si>
    <t>VI</t>
  </si>
  <si>
    <t>VII</t>
  </si>
  <si>
    <t>VIII</t>
  </si>
  <si>
    <t>IX</t>
  </si>
  <si>
    <t>X</t>
  </si>
  <si>
    <t>XI</t>
  </si>
  <si>
    <t>XII</t>
  </si>
  <si>
    <t>ukekadu fooj.k</t>
  </si>
  <si>
    <t>dkfeZd dk uke</t>
  </si>
  <si>
    <t>osru</t>
  </si>
  <si>
    <t>va'knk;h ;kstukUrxZr fu;qDr dkfeZdksa dk fooj.k</t>
  </si>
  <si>
    <t>HkRrs dk uke</t>
  </si>
  <si>
    <t>deZpkjh la[;k</t>
  </si>
  <si>
    <t>iq:"k</t>
  </si>
  <si>
    <t>efgyk</t>
  </si>
  <si>
    <t>ekfld nj</t>
  </si>
  <si>
    <t>jkf'k</t>
  </si>
  <si>
    <t>jksdfM+;k HkRrk</t>
  </si>
  <si>
    <t>75@&amp;</t>
  </si>
  <si>
    <t>600@&amp;</t>
  </si>
  <si>
    <t>vU; HkRrksa dk fooj.k</t>
  </si>
  <si>
    <t>/kqykbZ HkRrk</t>
  </si>
  <si>
    <t>teknkj</t>
  </si>
  <si>
    <t>p0 Js0 deZ0</t>
  </si>
  <si>
    <t>iz0 'kk0 lsod</t>
  </si>
  <si>
    <t>150@&amp;</t>
  </si>
  <si>
    <t>lsokfuo`r gksus okys dkfeZdksa dk fooj.k</t>
  </si>
  <si>
    <t>ls0 fu0 frfFk</t>
  </si>
  <si>
    <t>cdk;k mik0 vodk'k</t>
  </si>
  <si>
    <t>cksul dh lwpuk</t>
  </si>
  <si>
    <t>fooj.k</t>
  </si>
  <si>
    <t>dqy Lohd`r in</t>
  </si>
  <si>
    <t xml:space="preserve"> 'ks"k vjktif=r</t>
  </si>
  <si>
    <t xml:space="preserve"> 'ks"k dkfeZd</t>
  </si>
  <si>
    <t>cksul dh nj</t>
  </si>
  <si>
    <t>dqy cksul jkf'k</t>
  </si>
  <si>
    <t>¼&amp;½jktif=r</t>
  </si>
  <si>
    <t>¼&amp;½fQDl is okys</t>
  </si>
  <si>
    <t>¼&amp;½5400 xzsM is okys</t>
  </si>
  <si>
    <t>inksa dh la[;k</t>
  </si>
  <si>
    <t>Nk=o`fr ekax i= ¼dsoy ik= Nk=&amp;Nk=kvksa dh la[;k Hkjsa½</t>
  </si>
  <si>
    <t>fjDr in</t>
  </si>
  <si>
    <t>I</t>
  </si>
  <si>
    <t>II</t>
  </si>
  <si>
    <t>III</t>
  </si>
  <si>
    <t>IV</t>
  </si>
  <si>
    <t>V</t>
  </si>
  <si>
    <t>va'knk;h] fQDl] lsokfuo`r dkfeZd ,oa cksul dk fooj.k</t>
  </si>
  <si>
    <t>uke dkfeZd</t>
  </si>
  <si>
    <t>in uke</t>
  </si>
  <si>
    <t>is&amp; cS.M</t>
  </si>
  <si>
    <t>igyh ekpZ ls vfUre  Qjojh ds fy;s fu/kkZfjr jde ¼12 ekg dh jkf'k½</t>
  </si>
  <si>
    <t>o`f) tks bl vof/k esa gksxh</t>
  </si>
  <si>
    <t>izFke fu;qfDr frfFk</t>
  </si>
  <si>
    <t>izi= 8 ¼th-,-&amp;1½</t>
  </si>
  <si>
    <t>¼ctV vuqeku vf/kdkfj;ksa }kjk foHkkxk/;{k dks izLrqr djus gsrq½</t>
  </si>
  <si>
    <t>vjktif=r deZpkjh</t>
  </si>
  <si>
    <t>ys[kk 'kh"kZd</t>
  </si>
  <si>
    <t xml:space="preserve">la'kks/ku vuqeku </t>
  </si>
  <si>
    <t>vk;&amp;O;;d vuqeku</t>
  </si>
  <si>
    <t>6 o 10 esa</t>
  </si>
  <si>
    <t>9 o 10 esa</t>
  </si>
  <si>
    <t>10 o 11 esa</t>
  </si>
  <si>
    <t>01&amp;laosru</t>
  </si>
  <si>
    <t>03&amp;;k=k</t>
  </si>
  <si>
    <t>04&amp;fpfdRlk</t>
  </si>
  <si>
    <t>05&amp;dk;kZy; O;;</t>
  </si>
  <si>
    <t>09&amp;fdjk;k</t>
  </si>
  <si>
    <t>57&amp;[ksy dwn</t>
  </si>
  <si>
    <t>uksV&amp;</t>
  </si>
  <si>
    <r>
      <t xml:space="preserve">okLrfod O;; ds vkadMksa dk feyku </t>
    </r>
    <r>
      <rPr>
        <sz val="11"/>
        <color theme="1"/>
        <rFont val="Calibri"/>
        <family val="2"/>
        <scheme val="minor"/>
      </rPr>
      <t xml:space="preserve">IFMS </t>
    </r>
    <r>
      <rPr>
        <sz val="11"/>
        <color theme="1"/>
        <rFont val="DevLys 010"/>
      </rPr>
      <t>vkadMksa ls gksuk vko';d gSA</t>
    </r>
  </si>
  <si>
    <t>gLrk{kj laLFkkiz/kku</t>
  </si>
  <si>
    <t>e; lhy</t>
  </si>
  <si>
    <t>OFFICE ID-</t>
  </si>
  <si>
    <t>izi=&amp;9 ¼th-,- 2½</t>
  </si>
  <si>
    <t>O;; ds foLr`r ctV vuqeku ¼e; laosru foLr`r 'kh"kZ lfgr½</t>
  </si>
  <si>
    <t>vk; O;;d vuqeku o"kZ ¼pkyw o"kZ½  ¼izkIr ctV½</t>
  </si>
  <si>
    <t>okLrfod vk; ds vkadMs</t>
  </si>
  <si>
    <r>
      <t>fofHkUu dkWyeksa ds chp o`f) ¼</t>
    </r>
    <r>
      <rPr>
        <sz val="14"/>
        <color theme="1"/>
        <rFont val="Calibri"/>
        <family val="2"/>
        <scheme val="minor"/>
      </rPr>
      <t>+</t>
    </r>
    <r>
      <rPr>
        <sz val="14"/>
        <color theme="1"/>
        <rFont val="DevLys 010"/>
      </rPr>
      <t>½ ;k deh ¼&amp;½</t>
    </r>
  </si>
  <si>
    <t>f'k{k.k 'kqYd</t>
  </si>
  <si>
    <t>izos'k</t>
  </si>
  <si>
    <t>Vh-lh-</t>
  </si>
  <si>
    <t>Hkou ds vU; iz;kstu ls vk;</t>
  </si>
  <si>
    <t>uhykeh ls vk;</t>
  </si>
  <si>
    <t>fo|kFkhZ lqj{kk nq?kZVuk chek izhfe;e ls vk;</t>
  </si>
  <si>
    <t>vU; fofo/k vk; ¼fooj.k lfgr½</t>
  </si>
  <si>
    <t xml:space="preserve">vU;  </t>
  </si>
  <si>
    <t>okLrfod vk; ds vkadMs okafNr vof/k essa tek pkykuksa ds vuqlkj gksus pkfg,A</t>
  </si>
  <si>
    <t>v/;kid</t>
  </si>
  <si>
    <t>o-v/;kid</t>
  </si>
  <si>
    <t>fQDl ekuns; dkfeZdksa dk fooj.j</t>
  </si>
  <si>
    <t xml:space="preserve">ekuns; </t>
  </si>
  <si>
    <t>dksbZ ugh</t>
  </si>
  <si>
    <t>izi=&amp;10 ¼th-,- 3½</t>
  </si>
  <si>
    <t>;ksx&amp;¼2 ls 10½</t>
  </si>
  <si>
    <t>dkWye 2 dk 8 xq.kk</t>
  </si>
  <si>
    <r>
      <t>dkWye 2 ij ls 15</t>
    </r>
    <r>
      <rPr>
        <sz val="14"/>
        <color theme="1"/>
        <rFont val="Calibri"/>
        <family val="2"/>
        <scheme val="minor"/>
      </rPr>
      <t>PL</t>
    </r>
    <r>
      <rPr>
        <sz val="14"/>
        <color theme="1"/>
        <rFont val="DevLys 010"/>
      </rPr>
      <t xml:space="preserve"> lefiZr</t>
    </r>
  </si>
  <si>
    <t>cksul jkf'k</t>
  </si>
  <si>
    <t>;ksx</t>
  </si>
  <si>
    <t>jkm.M vkWQ</t>
  </si>
  <si>
    <t>izi= 01&amp;laosru dk vuqyXud</t>
  </si>
  <si>
    <t xml:space="preserve">       fnukad&amp;       </t>
  </si>
  <si>
    <t>oxZ</t>
  </si>
  <si>
    <t>GEN</t>
  </si>
  <si>
    <t>vYi la[;d</t>
  </si>
  <si>
    <t>fnO;kax</t>
  </si>
  <si>
    <t>T</t>
  </si>
  <si>
    <t>Total 1-5</t>
  </si>
  <si>
    <t>Total 6-8</t>
  </si>
  <si>
    <t>Total 9-10</t>
  </si>
  <si>
    <t>fnukad</t>
  </si>
  <si>
    <t>in dk uke
vaxsth es</t>
  </si>
  <si>
    <t>fo"k; vaxsth es</t>
  </si>
  <si>
    <t>Lohd`r in
l[;k</t>
  </si>
  <si>
    <t>dk;Zjr
l[;k</t>
  </si>
  <si>
    <t>dkfeZd dk uke vaxzsth es</t>
  </si>
  <si>
    <t>dkfeZd dk uke fgUnh es</t>
  </si>
  <si>
    <t>dkfeZd ds firk dk uke fgUnh es</t>
  </si>
  <si>
    <t>orZeku in ij p;u dk izdkj vaxzth es</t>
  </si>
  <si>
    <t>p;u dk o"kZ</t>
  </si>
  <si>
    <t>fyax vaxzsth es esy @fQesy</t>
  </si>
  <si>
    <t>ewy tkfr</t>
  </si>
  <si>
    <t>laoxZ</t>
  </si>
  <si>
    <t>orZeku in ij dk;Zxzg.k frfFk</t>
  </si>
  <si>
    <t>orZeku laLFkk es dk;Zxzg.k frfFk</t>
  </si>
  <si>
    <t>'kS{kf.kd ;ksxrk</t>
  </si>
  <si>
    <t>iz'kS{kf.kd ;ksxrk</t>
  </si>
  <si>
    <t>Vad.k ijh{kk ikl@Qsy@,u, dsoy d0fy0 ds fy,</t>
  </si>
  <si>
    <t>;ksx;rk</t>
  </si>
  <si>
    <t>fo"k; 1</t>
  </si>
  <si>
    <t>fo"k; 2</t>
  </si>
  <si>
    <t>fo"k; 3</t>
  </si>
  <si>
    <t>fo"k;1</t>
  </si>
  <si>
    <t>fo"k;2</t>
  </si>
  <si>
    <t xml:space="preserve"> --</t>
  </si>
  <si>
    <t>SR. TEACHER</t>
  </si>
  <si>
    <t>ENGLISH</t>
  </si>
  <si>
    <t>SCIENCE</t>
  </si>
  <si>
    <t xml:space="preserve">HINDI </t>
  </si>
  <si>
    <t>SANSKRIT</t>
  </si>
  <si>
    <t>PTI GR III</t>
  </si>
  <si>
    <t>LDC</t>
  </si>
  <si>
    <t>PEON</t>
  </si>
  <si>
    <t>thih,Q@ lhih,Q u-</t>
  </si>
  <si>
    <t>fo'ks"k fooj.k</t>
  </si>
  <si>
    <t>7 o 12 esa</t>
  </si>
  <si>
    <t>10 o 12 esa</t>
  </si>
  <si>
    <t>12 o 15 esa</t>
  </si>
  <si>
    <t>uohu vkbZVe   gka ;k ugh</t>
  </si>
  <si>
    <t>vxLr ls ekPkZ rd dk laHkkfor O;;  ¼pkyw o"kZ½</t>
  </si>
  <si>
    <t>jde o`f)</t>
  </si>
  <si>
    <r>
      <t>dqy    ¼13</t>
    </r>
    <r>
      <rPr>
        <sz val="14"/>
        <color theme="1"/>
        <rFont val="Calibri"/>
        <family val="2"/>
        <scheme val="minor"/>
      </rPr>
      <t>+</t>
    </r>
    <r>
      <rPr>
        <sz val="14"/>
        <color theme="1"/>
        <rFont val="DevLys 010"/>
      </rPr>
      <t>14½</t>
    </r>
  </si>
  <si>
    <r>
      <t>fofHkUu dkWyeksa ds chp o`f) ¼</t>
    </r>
    <r>
      <rPr>
        <sz val="18"/>
        <color theme="1"/>
        <rFont val="Calibri"/>
        <family val="2"/>
        <scheme val="minor"/>
      </rPr>
      <t>+</t>
    </r>
    <r>
      <rPr>
        <sz val="18"/>
        <color theme="1"/>
        <rFont val="DevLys 010"/>
      </rPr>
      <t>½ ;k deh ¼&amp;½</t>
    </r>
  </si>
  <si>
    <r>
      <t>dfeVsM ¼</t>
    </r>
    <r>
      <rPr>
        <sz val="11"/>
        <color theme="1"/>
        <rFont val="Calibri"/>
        <family val="2"/>
      </rPr>
      <t>commited</t>
    </r>
    <r>
      <rPr>
        <sz val="14"/>
        <color theme="1"/>
        <rFont val="DevLys 010"/>
      </rPr>
      <t>½</t>
    </r>
  </si>
  <si>
    <r>
      <t>uohu ¼</t>
    </r>
    <r>
      <rPr>
        <sz val="11"/>
        <color theme="1"/>
        <rFont val="Calibri"/>
        <family val="2"/>
        <scheme val="minor"/>
      </rPr>
      <t>new</t>
    </r>
    <r>
      <rPr>
        <sz val="14"/>
        <color theme="1"/>
        <rFont val="DevLys 010"/>
      </rPr>
      <t>½</t>
    </r>
  </si>
  <si>
    <t>uksV&amp;1</t>
  </si>
  <si>
    <t>O;; fooj.k &amp; 1 tqykbZ 2015]    2ekPkZ 2016]    3tqykbZ 2016]</t>
  </si>
  <si>
    <t>izi= 8  ¼th,&amp;1½</t>
  </si>
  <si>
    <t>izi= 10   ¼th,&amp;3½</t>
  </si>
  <si>
    <t>izi= 9   ¼th,&amp;2½</t>
  </si>
  <si>
    <t>thih,Q @lhih,Q @izk.k uEcj</t>
  </si>
  <si>
    <t>is&amp;cS.M</t>
  </si>
  <si>
    <t>jfuax is&amp;cs.M esa osru</t>
  </si>
  <si>
    <t>o`f) frfFk</t>
  </si>
  <si>
    <r>
      <rPr>
        <sz val="11"/>
        <color theme="1"/>
        <rFont val="Calibri"/>
        <family val="2"/>
        <scheme val="minor"/>
      </rPr>
      <t xml:space="preserve">3% </t>
    </r>
    <r>
      <rPr>
        <sz val="11"/>
        <color theme="1"/>
        <rFont val="DevLys 010"/>
      </rPr>
      <t>o`f) dh jkf'k</t>
    </r>
  </si>
  <si>
    <t>;ksx jktif=r&amp;</t>
  </si>
  <si>
    <t>lefiZr vodk'k 15 fnu&amp;</t>
  </si>
  <si>
    <t>okgu ¼fodykax½ HkRrk dkfeZd la[;k ------------  &amp;</t>
  </si>
  <si>
    <t>vU; HkRrs&amp; jksdfM+;k HkRrk&amp;</t>
  </si>
  <si>
    <t>onhZ /kqykbZ HkRrk&amp;</t>
  </si>
  <si>
    <t>fu;r ikfjJfed jkf'k ¼fQDl osru½&amp;</t>
  </si>
  <si>
    <t>;ksx laosru en %&amp;</t>
  </si>
  <si>
    <t>uksV %&amp;</t>
  </si>
  <si>
    <t>Fill manually</t>
  </si>
  <si>
    <t>vkWfQl vkbZ-Mh&amp;</t>
  </si>
  <si>
    <t>;ksx&amp;</t>
  </si>
  <si>
    <t>vU; HkRrk ¼;fn dksbZ gks½&amp;</t>
  </si>
  <si>
    <t>cksul dh x.kuk</t>
  </si>
  <si>
    <t>edku fdjk;k HkRrk 8 izfr'kr&amp;</t>
  </si>
  <si>
    <t>cksul ¼dkfeZdksa dh la[;k ---------nj 6774:-½&amp;</t>
  </si>
  <si>
    <t>1 ekpZ 19 dk dqy csfld ¼th,&amp;1 ls½</t>
  </si>
  <si>
    <r>
      <t>dkWye 3 ij 8</t>
    </r>
    <r>
      <rPr>
        <sz val="14"/>
        <color theme="1"/>
        <rFont val="Calibri"/>
        <family val="2"/>
        <scheme val="minor"/>
      </rPr>
      <t>%</t>
    </r>
    <r>
      <rPr>
        <sz val="14"/>
        <color theme="1"/>
        <rFont val="DevLys 010"/>
      </rPr>
      <t xml:space="preserve"> edku fdjk;k </t>
    </r>
  </si>
  <si>
    <t>2016-17</t>
  </si>
  <si>
    <t>2017-18</t>
  </si>
  <si>
    <t>2019&amp;20</t>
  </si>
  <si>
    <t>;ksx ¼8$9½</t>
  </si>
  <si>
    <t>nRrHkr @ izHk`r</t>
  </si>
  <si>
    <t xml:space="preserve">nRrHkr  </t>
  </si>
  <si>
    <t>I  to V</t>
  </si>
  <si>
    <t>Total 11-12</t>
  </si>
  <si>
    <t>G.Total 1-12</t>
  </si>
  <si>
    <t>L-12</t>
  </si>
  <si>
    <t>O;k[;krk</t>
  </si>
  <si>
    <t>STATE FUND</t>
  </si>
  <si>
    <t>iz/kkukpk;Z</t>
  </si>
  <si>
    <t>Ø- la-</t>
  </si>
  <si>
    <t>cSad dk uke</t>
  </si>
  <si>
    <t>[kkrk la[;k</t>
  </si>
  <si>
    <t>udn</t>
  </si>
  <si>
    <t>cSad esa tek</t>
  </si>
  <si>
    <t>vk/kkj frfFk</t>
  </si>
  <si>
    <t>Nk= dks"k fooj.k</t>
  </si>
  <si>
    <t>fodkl dks"k fooj.k</t>
  </si>
  <si>
    <t>twu 2019 dk osru</t>
  </si>
  <si>
    <t>pkyw l= esa 8@19 ls 3@20 rd dk vuqekfur O;; x.kuk</t>
  </si>
  <si>
    <t xml:space="preserve">ctV dh izkjfEHkd frfFk ;kfu 1 ekpZ dks dkfeZd dk osru ¼ekpZ&amp;20 dk osru½ </t>
  </si>
  <si>
    <t>fuf'pr O;;ksa ds fy;s foLr`r fooj.k vFkkZFk vf/kdkfj;ksa o deZpkfj;ksa ds osru vuqeku o"kZ 2020&amp;21 ¼vizsy ls ekpZ rd½</t>
  </si>
  <si>
    <t>vkxkeh o"kZ 2020&amp;21 ds fy;s jde ¼dkWye 8 vkSj 10 dk ;ksx½</t>
  </si>
  <si>
    <t xml:space="preserve">pkyw o"kZ ds fy;s la'kksf/kr vuqeku o"kZ 2019&amp;20 </t>
  </si>
  <si>
    <r>
      <t>fo'ks"k fooj.k ¼</t>
    </r>
    <r>
      <rPr>
        <sz val="10"/>
        <color theme="1"/>
        <rFont val="DevLys 010"/>
      </rPr>
      <t>twu19 dk csfld</t>
    </r>
    <r>
      <rPr>
        <sz val="14"/>
        <color theme="1"/>
        <rFont val="DevLys 010"/>
      </rPr>
      <t>½</t>
    </r>
  </si>
  <si>
    <t>foRrh; o"kZ 2019&amp;20 ¼vizsy 2019 ls ekpZ 2020 rd½ ds vifjorZuh; O;;</t>
  </si>
  <si>
    <t>2018-19</t>
  </si>
  <si>
    <t>vk; O;;d vuqeku o"kZ ¼pkyw o"kZ½  ¼izkIr ctV½  2019&amp;20</t>
  </si>
  <si>
    <t>vxLr 2018 ls ekpZ  2019 rd</t>
  </si>
  <si>
    <t>vizsy 19 ls tqykbZ 19 rd</t>
  </si>
  <si>
    <t>vk; O;;d vuqeku                 ¼vkxkeh o"kZ 2020&amp;21½</t>
  </si>
  <si>
    <t>foRrh; o"kZ 2019&amp;20 ¼vizsy 2019 ls ekpZ 2020 rd½ ds vifjorZuh; vk;</t>
  </si>
  <si>
    <t>2020&amp;21</t>
  </si>
  <si>
    <t>fofRr; o"kZ 2019&amp;20 esa laosru esa vkoafVr jkf'k</t>
  </si>
  <si>
    <t>tqykbZ 2019 rd dk okLrfod O;;</t>
  </si>
  <si>
    <t>vxLr 2019 ls ekpZ 2020 rd gksus okyk vuqekfur O;;</t>
  </si>
  <si>
    <t>o"kZ 2019&amp;20 ds vfrfjDr ds fy, vko';drk ¼4&amp;7½</t>
  </si>
  <si>
    <t>01-04-18 ls      31-07-18</t>
  </si>
  <si>
    <t>01-08-18 ls       31-03-19</t>
  </si>
  <si>
    <t>pkyw l= esa O;;
01-04-19 ls 31-07-19</t>
  </si>
  <si>
    <t>Lohd`r in dk orZeku osru ¼ekpZ20½</t>
  </si>
  <si>
    <t>vU;&amp;</t>
  </si>
  <si>
    <r>
      <t>dkWye 3 ij 12</t>
    </r>
    <r>
      <rPr>
        <sz val="14"/>
        <color theme="1"/>
        <rFont val="Calibri"/>
        <family val="2"/>
        <scheme val="minor"/>
      </rPr>
      <t>%</t>
    </r>
    <r>
      <rPr>
        <sz val="14"/>
        <color theme="1"/>
        <rFont val="DevLys 010"/>
      </rPr>
      <t xml:space="preserve"> Mh-,-</t>
    </r>
  </si>
  <si>
    <r>
      <t xml:space="preserve">                               vU; lHkh 'khV~l ij dsoy </t>
    </r>
    <r>
      <rPr>
        <b/>
        <u/>
        <sz val="16"/>
        <color rgb="FFFF0000"/>
        <rFont val="DevLys 010"/>
      </rPr>
      <t>jaxhu</t>
    </r>
    <r>
      <rPr>
        <b/>
        <u/>
        <sz val="16"/>
        <color theme="1"/>
        <rFont val="DevLys 010"/>
      </rPr>
      <t xml:space="preserve"> lsy esa gh MkVk Hkjus gSA lQsn lsy esa MkVk ugh HkjsaA</t>
    </r>
  </si>
  <si>
    <r>
      <t xml:space="preserve">bl 'khV dks fizaV ugh djuk gSA   </t>
    </r>
    <r>
      <rPr>
        <b/>
        <u/>
        <sz val="16"/>
        <color rgb="FFC00000"/>
        <rFont val="DevLys 010"/>
      </rPr>
      <t>ctV rS;kj djus ds fy, lHkh MkVk blh 'khV ij QhM djus gSA dsoy jaxhu lsy esaA</t>
    </r>
  </si>
  <si>
    <t>eagxkbZ HkRrk 12 izfr'kr&amp;</t>
  </si>
  <si>
    <t>2202-02-109-01-00   SF</t>
  </si>
  <si>
    <t>¼twu 2019 ds csfld vuqlkj½ eagxkbZ HkRrk ,fj;j 3 izfr'kr¼nks ekg½&amp;</t>
  </si>
  <si>
    <t>SBI DEGANA</t>
  </si>
  <si>
    <t>dk;kZy; dk uke&amp;</t>
  </si>
  <si>
    <t>ctV vkaoVu 2019&amp;20</t>
  </si>
  <si>
    <t xml:space="preserve">ys[kk en  </t>
  </si>
  <si>
    <r>
      <t xml:space="preserve"> </t>
    </r>
    <r>
      <rPr>
        <sz val="14"/>
        <rFont val="DevLys 010"/>
      </rPr>
      <t xml:space="preserve">                                                Øe la0</t>
    </r>
  </si>
  <si>
    <r>
      <t xml:space="preserve">    </t>
    </r>
    <r>
      <rPr>
        <sz val="14"/>
        <rFont val="DevLys 010"/>
      </rPr>
      <t xml:space="preserve">                                            vkfQl vkbZ Mh</t>
    </r>
  </si>
  <si>
    <t>laosru</t>
  </si>
  <si>
    <t>;k=k</t>
  </si>
  <si>
    <t>fpfdRlk</t>
  </si>
  <si>
    <t>dk;kZy; O;;</t>
  </si>
  <si>
    <t>iqLrdky;</t>
  </si>
  <si>
    <t>ofnZ;k¡</t>
  </si>
  <si>
    <t>fof'k"V lsok</t>
  </si>
  <si>
    <t>iz;ksx'kkyk</t>
  </si>
  <si>
    <t xml:space="preserve">izekf.kr fd;k tkrk gS fd mi;qZDr lwpuk esjs }kjk O;fDrxr :i ls tkap dj yh xbZ gSA vkSj bls lgh ik;k x;k gSA </t>
  </si>
  <si>
    <t xml:space="preserve"> </t>
  </si>
  <si>
    <t xml:space="preserve">dk;kZy;k/;{k </t>
  </si>
  <si>
    <t>izi= &amp;01</t>
  </si>
  <si>
    <t xml:space="preserve">01&amp;laosru dh x.kuk @ekax i=  </t>
  </si>
  <si>
    <t>forh; o"kZ 2019&amp;20 esa laosru esa vkaofVr jkf'k yk[kksa esa</t>
  </si>
  <si>
    <t xml:space="preserve">tqykbZ 2019 rd dk okLrfod O;; </t>
  </si>
  <si>
    <t xml:space="preserve">forh; o"kZ esa gksus okyk dqy O;; </t>
  </si>
  <si>
    <t xml:space="preserve">o"kZ 2019&amp;20 ds fy;s vfrfjDr jkf'k dh vko';drk </t>
  </si>
  <si>
    <t>foRrh; o"kZ 2020&amp;21 ds fy, vuqeku</t>
  </si>
  <si>
    <t>;ksx dkye¼ 5$6½</t>
  </si>
  <si>
    <t>;ksx dkye¼ 4&amp;7½</t>
  </si>
  <si>
    <t>izi= 09 dh lhV ¼ iqjkuk th, 2 ½</t>
  </si>
  <si>
    <t>o"kZ 2019 &amp; 20</t>
  </si>
  <si>
    <r>
      <t xml:space="preserve"> </t>
    </r>
    <r>
      <rPr>
        <sz val="12"/>
        <rFont val="DevLys 010"/>
      </rPr>
      <t xml:space="preserve">                                                Øe la0</t>
    </r>
  </si>
  <si>
    <r>
      <t xml:space="preserve">    </t>
    </r>
    <r>
      <rPr>
        <sz val="12"/>
        <rFont val="DevLys 010"/>
      </rPr>
      <t xml:space="preserve">                                            vkfQl vkbZ Mh</t>
    </r>
  </si>
  <si>
    <t>Mkd ,oa rkj</t>
  </si>
  <si>
    <t>fctyh ikuh</t>
  </si>
  <si>
    <t>cqDl ,oa pkV~Zl</t>
  </si>
  <si>
    <t>QfuZpj ,oa Vad.k ejEer</t>
  </si>
  <si>
    <t>QqVdj vU; O;;</t>
  </si>
  <si>
    <t>;ksx dk;kZy; O;;</t>
  </si>
  <si>
    <t>ofnZ;ksa ij O;;</t>
  </si>
  <si>
    <t>foHkkx dh fof'k"V lsok</t>
  </si>
  <si>
    <t>th, 02 dk ;ksx</t>
  </si>
  <si>
    <t>S- N0</t>
  </si>
  <si>
    <t>ID NO</t>
  </si>
  <si>
    <t>NAME OF SCHOOL</t>
  </si>
  <si>
    <t>GAZ</t>
  </si>
  <si>
    <t>NON GAZ</t>
  </si>
  <si>
    <t>DA</t>
  </si>
  <si>
    <t>DA ARREAR</t>
  </si>
  <si>
    <t>HRA</t>
  </si>
  <si>
    <t>SURRENDER</t>
  </si>
  <si>
    <t>BONUS</t>
  </si>
  <si>
    <t>ARREAR</t>
  </si>
  <si>
    <t>FIX SALARY</t>
  </si>
  <si>
    <t>CASH A</t>
  </si>
  <si>
    <t>W.A.</t>
  </si>
  <si>
    <t>H.A.</t>
  </si>
  <si>
    <t>CONT</t>
  </si>
  <si>
    <t>TOTAL ALL</t>
  </si>
  <si>
    <t>T.A.</t>
  </si>
  <si>
    <t>M.B.</t>
  </si>
  <si>
    <t>G. TOTAL</t>
  </si>
  <si>
    <t>fodykax fodykaxHkRrk lwph o"kZ 2019&amp;20</t>
  </si>
  <si>
    <t>Ø-la0</t>
  </si>
  <si>
    <t>vkfQl vkbZ Mh u0</t>
  </si>
  <si>
    <t>fnO;kax dkfeZdksa dh la[;k</t>
  </si>
  <si>
    <t>ofnZ;ksa dh ekax lwph 2019&amp;20</t>
  </si>
  <si>
    <t>vkfQl vkbZMh u0</t>
  </si>
  <si>
    <t>ekax jkf'k o"kZ 2019&amp;20</t>
  </si>
  <si>
    <t>ekax jkf'k o"kZ 2020&amp;21</t>
  </si>
  <si>
    <t xml:space="preserve">izi=&amp;1 ¼v½ fu;fer Lohd`r inksa dk fooj.k </t>
  </si>
  <si>
    <t xml:space="preserve">foHkkx dk uke%&amp; f'k{kk </t>
  </si>
  <si>
    <t>dze la[;k</t>
  </si>
  <si>
    <t>ys[kksa dk 'kh"kZ eq[; 'kh"kZ@mi&amp; eq[; 'kh"kZ@y?kq 'kh"kZ @mi&amp;  'kh"kZ@xzqi 'kh"kZ</t>
  </si>
  <si>
    <t>vk;kstuk fHkUu@vk;kstuk@dsUnz izofrZr ;kstuk</t>
  </si>
  <si>
    <t>is   ysoy</t>
  </si>
  <si>
    <r>
      <t>orZeku Lohd`r inksa dh la[;k</t>
    </r>
    <r>
      <rPr>
        <sz val="14"/>
        <rFont val="Times New Roman"/>
        <family val="1"/>
      </rPr>
      <t/>
    </r>
  </si>
  <si>
    <t>fu;fer dk;Zjr deZpkjh</t>
  </si>
  <si>
    <r>
      <t>fjDr inksa dh la[;k</t>
    </r>
    <r>
      <rPr>
        <sz val="14"/>
        <rFont val="Times New Roman"/>
        <family val="1"/>
      </rPr>
      <t>[</t>
    </r>
    <r>
      <rPr>
        <sz val="14"/>
        <rFont val="DevLys 010"/>
      </rPr>
      <t>6&amp;</t>
    </r>
    <r>
      <rPr>
        <sz val="12"/>
        <rFont val="Times New Roman"/>
        <family val="1"/>
      </rPr>
      <t>(7+8)]</t>
    </r>
  </si>
  <si>
    <t>1 tuojh 2004 rFkk mldss i'pkr fu;qDr</t>
  </si>
  <si>
    <t>jkT; en</t>
  </si>
  <si>
    <t>6600 ( L-16 )</t>
  </si>
  <si>
    <t>iz/kkuk?;kid</t>
  </si>
  <si>
    <t>5400 ( L-14 )</t>
  </si>
  <si>
    <t>4800 ( L-12 )</t>
  </si>
  <si>
    <t>o0 v0</t>
  </si>
  <si>
    <t>4200 ( L-11 )</t>
  </si>
  <si>
    <t>3600 ( L-10 )</t>
  </si>
  <si>
    <t xml:space="preserve"> 'kk0 f'k0 Js.kh A</t>
  </si>
  <si>
    <t xml:space="preserve"> 'kk0 f'k0 Js.khAA</t>
  </si>
  <si>
    <t xml:space="preserve"> 'kk0 f'k0 Js.khAAA</t>
  </si>
  <si>
    <t>iqLr0 Js.khA</t>
  </si>
  <si>
    <t>iqLr0 Js.khAA</t>
  </si>
  <si>
    <t>iqLr0 Js.khAAA</t>
  </si>
  <si>
    <t xml:space="preserve">iz;ks0 lgk0 </t>
  </si>
  <si>
    <t>2800 ( L- 8 )</t>
  </si>
  <si>
    <t>lgk;d iz'kk0vf/0</t>
  </si>
  <si>
    <t>ofj"B lgk;d</t>
  </si>
  <si>
    <t>dfu"B lgk;d</t>
  </si>
  <si>
    <t>2400 ( L- 6 )</t>
  </si>
  <si>
    <t>1700 ( L- 1 )</t>
  </si>
  <si>
    <t>iz;ks0 ifjpkjd</t>
  </si>
  <si>
    <t>prqFkZ Js.kh deZ0</t>
  </si>
  <si>
    <t>izi=&amp;1 ¼c½  foHkkx esa dk;Zjr vU; dkfeZdksa dk fooj.k</t>
  </si>
  <si>
    <t>dk;kZy; dk uke&amp;                                                                       foHkkx dk uke%&amp; f'k{kk</t>
  </si>
  <si>
    <t>ys[kksa dk 'kh"kZ         eq[; 'kh"kZ@mi&amp; eq[; 'kh"kZ@y?kq 'kh"kZ @mi&amp;  'kh"kZ@xzqi 'kh"kZ</t>
  </si>
  <si>
    <t>is ysoy</t>
  </si>
  <si>
    <t xml:space="preserve"> fjDr inksa dh la[;k</t>
  </si>
  <si>
    <t>rnFkZ vLFkkbZ fu;qfDr ¼la[;k½</t>
  </si>
  <si>
    <t>vkSlr izfr O;fDr izfr ekg O;;  ¼:i;ksa e½sa</t>
  </si>
  <si>
    <t>iqufuZ;qfDr ¼la[;k½</t>
  </si>
  <si>
    <t>,tsalh ds ek/;e ls ¼la[;k½</t>
  </si>
  <si>
    <t>izR;{k lafonk ¼la[;k½</t>
  </si>
  <si>
    <t>dkfeZd foHkkx ds ifji= ds vuqlkj ¼la[;k½</t>
  </si>
  <si>
    <t>vU; ¼la[;k½</t>
  </si>
  <si>
    <t>dk;Zjr ugha</t>
  </si>
  <si>
    <t>fLFkj osru ¼ fQDl is ½</t>
  </si>
  <si>
    <t xml:space="preserve">  ( For submission for Budgeting Officers to their Heads Of department )</t>
  </si>
  <si>
    <t>Details Estimate of Fixed Charges, Viz pay Of Officers establishment for the year (Aprial 19 to March 20)</t>
  </si>
  <si>
    <t xml:space="preserve">  GA - 1</t>
  </si>
  <si>
    <t>ID</t>
  </si>
  <si>
    <t>SCHOOL NAME</t>
  </si>
  <si>
    <t>ACCOUNT</t>
  </si>
  <si>
    <t>Serial No</t>
  </si>
  <si>
    <t>NAME</t>
  </si>
  <si>
    <t>GPF NO</t>
  </si>
  <si>
    <t>Designation</t>
  </si>
  <si>
    <t>Sanction Pay of the Post</t>
  </si>
  <si>
    <t>SALARY OF EMPLOYEES ON 1 MARCH OF Budget year</t>
  </si>
  <si>
    <t>Amount of provision for the period from 1 March end of February</t>
  </si>
  <si>
    <t>Date of Incerement</t>
  </si>
  <si>
    <t>Amount of increment</t>
  </si>
  <si>
    <t>Total provision for the period</t>
  </si>
  <si>
    <t>Revised Estimates for the current year</t>
  </si>
  <si>
    <t>Rem-</t>
  </si>
  <si>
    <t>Pay Band</t>
  </si>
  <si>
    <t>PAY LEVAL</t>
  </si>
  <si>
    <t>foHkkx ds Lohd`r VsfyQksu rFkk eksckbZy dk fooj.k</t>
  </si>
  <si>
    <t>ys[kksa dk 'kh"kZ              eq[; 'kh"kZ@mi&amp; eq[; 'kh"kZ@y?kq 'kh"kZ @mi&amp;  'kh"kZ@xzqi 'kh"kZ</t>
  </si>
  <si>
    <t>dk;kZy; dk uke</t>
  </si>
  <si>
    <t>VsyhQksu dh la[;k</t>
  </si>
  <si>
    <t>dk;kZy;</t>
  </si>
  <si>
    <t>fuokl</t>
  </si>
  <si>
    <t>eksckbZy uEcj laLFkk iz/kku</t>
  </si>
  <si>
    <t>ZERO</t>
  </si>
  <si>
    <t>lafonk dehZ</t>
  </si>
  <si>
    <t>dz0 la0</t>
  </si>
  <si>
    <t>vkfQl vkbZ Mh</t>
  </si>
  <si>
    <t>in</t>
  </si>
  <si>
    <t>ikfjJfed</t>
  </si>
  <si>
    <t>foHkkx esa miyC/k dE;wVlZ ,oa fdjk;s ij fy;s x;s dEI;wVlZ dh lwpuk</t>
  </si>
  <si>
    <t>ys[kksa dk 'kh"kZ                eq[; 'kh"kZ@mi&amp; eq[; 'kh"kZ@y?kq 'kh"kZ @mi&amp;  'kh"kZ@xzqi 'kh"kZ</t>
  </si>
  <si>
    <t>foHkkxh;</t>
  </si>
  <si>
    <t>fdjk;s ij fy;s x;s dEI;wVj</t>
  </si>
  <si>
    <t>dEI;wVj la[;k</t>
  </si>
  <si>
    <t>fizaVj        la[;k</t>
  </si>
  <si>
    <t>e'khu fon eSu ¼la[;k½</t>
  </si>
  <si>
    <t>dsoy e'khu</t>
  </si>
  <si>
    <t>okf"kZd Hkkj ¼lgL=ksa esa½</t>
  </si>
  <si>
    <r>
      <rPr>
        <b/>
        <sz val="16"/>
        <color theme="1"/>
        <rFont val="DevLys 010"/>
      </rPr>
      <t>vk;&amp;O;;d vuqeku 2020&amp;21 ,oa la'ksf/kr vuqeku 2019&amp;20 ¼ctV</t>
    </r>
    <r>
      <rPr>
        <sz val="16"/>
        <color theme="1"/>
        <rFont val="DevLys 010"/>
      </rPr>
      <t>½   fo/kku lHkk {kS=&amp;  Msxkuk</t>
    </r>
  </si>
  <si>
    <t>izi= &amp; 4 ¿ 'khV 2020 &amp;21 gsrq À</t>
  </si>
  <si>
    <t>izi= &amp; 4 ¿ 'khV 2019 &amp;20  À</t>
  </si>
  <si>
    <t>eksckbZy uEcj</t>
  </si>
  <si>
    <t>jktdh; mPp ek/;fed fo|ky; lq[kokluh ¼Msxkuk½] ukxkSj</t>
  </si>
  <si>
    <t>Jo.kdqekj vkpk;Z</t>
  </si>
  <si>
    <t>fodkl 'kekZ</t>
  </si>
  <si>
    <t xml:space="preserve">js[kk jke </t>
  </si>
  <si>
    <t>fd'kukjke</t>
  </si>
  <si>
    <t>L-16</t>
  </si>
  <si>
    <t>rsstkjke ipkj</t>
  </si>
  <si>
    <t>eerk pkS/kjh</t>
  </si>
  <si>
    <t>L-8</t>
  </si>
  <si>
    <t>vUuw ;kno</t>
  </si>
  <si>
    <t>ofj"B v/;kid</t>
  </si>
  <si>
    <t>Jh js[kkjke</t>
  </si>
  <si>
    <t>Jh fd'kukjke</t>
  </si>
  <si>
    <t>Jh fodkl 'kekZ</t>
  </si>
  <si>
    <t>Jh eerk pkS/kjh</t>
  </si>
  <si>
    <t>Jh vUuw ;kno</t>
  </si>
  <si>
    <t>9300-34800</t>
  </si>
  <si>
    <t>L-11</t>
  </si>
  <si>
    <t>PRINCIPAL</t>
  </si>
  <si>
    <t>SHARWAN KUMAR AACHARYA</t>
  </si>
  <si>
    <t xml:space="preserve">jkefuokl </t>
  </si>
  <si>
    <t>DPC</t>
  </si>
  <si>
    <t>Male</t>
  </si>
  <si>
    <t>vfio</t>
  </si>
  <si>
    <t>vkpk;Z</t>
  </si>
  <si>
    <t>23-072018</t>
  </si>
  <si>
    <t>M.Ed.</t>
  </si>
  <si>
    <t>M.A.</t>
  </si>
  <si>
    <t>ALL</t>
  </si>
  <si>
    <t>LECTURER</t>
  </si>
  <si>
    <t>VIKASH SHARMA</t>
  </si>
  <si>
    <t>fodk'k 'kekZ</t>
  </si>
  <si>
    <t>lkaojey 'kekZ</t>
  </si>
  <si>
    <t>RPSC</t>
  </si>
  <si>
    <t>GEOGRAPHY</t>
  </si>
  <si>
    <t>POLITICAL SCIENCE</t>
  </si>
  <si>
    <t>KISHNA RAM</t>
  </si>
  <si>
    <t>REKHA RAM</t>
  </si>
  <si>
    <t>fd'kuk jke</t>
  </si>
  <si>
    <t>js[kk jke</t>
  </si>
  <si>
    <t>jke dj.k</t>
  </si>
  <si>
    <t>vk'kk jke</t>
  </si>
  <si>
    <t>tUefrfFk</t>
  </si>
  <si>
    <r>
      <t>czk</t>
    </r>
    <r>
      <rPr>
        <sz val="8"/>
        <color theme="1"/>
        <rFont val="DevLys 010 Condensed"/>
      </rPr>
      <t>ã</t>
    </r>
    <r>
      <rPr>
        <sz val="8"/>
        <color theme="1"/>
        <rFont val="DevLys 010"/>
      </rPr>
      <t>.k</t>
    </r>
  </si>
  <si>
    <t>lkekU;</t>
  </si>
  <si>
    <t>tkV</t>
  </si>
  <si>
    <t>HINDI</t>
  </si>
  <si>
    <t>MATHS</t>
  </si>
  <si>
    <t>B.Ed.</t>
  </si>
  <si>
    <t>HISTORY</t>
  </si>
  <si>
    <t>SO.STU.</t>
  </si>
  <si>
    <t>TEJA RAM PACHAR</t>
  </si>
  <si>
    <t>rstk jke ipkj</t>
  </si>
  <si>
    <t>isek jke ipkj</t>
  </si>
  <si>
    <t>PHYSICS</t>
  </si>
  <si>
    <t>SHARWAN RAM</t>
  </si>
  <si>
    <t>Jo.k jke</t>
  </si>
  <si>
    <t>x.kir jke</t>
  </si>
  <si>
    <t>[kkrh</t>
  </si>
  <si>
    <t>CIVICS</t>
  </si>
  <si>
    <t>MAMTA CHAUDHARY</t>
  </si>
  <si>
    <t>izgykn pkS/kjh</t>
  </si>
  <si>
    <t>Female</t>
  </si>
  <si>
    <t>SNSKRIT</t>
  </si>
  <si>
    <t>ANNU YADAV</t>
  </si>
  <si>
    <t>y{e.k jke ;kno</t>
  </si>
  <si>
    <t>;kno</t>
  </si>
  <si>
    <t xml:space="preserve">TEACHER LEVEL II </t>
  </si>
  <si>
    <t>RAMRAGHUNATH MUWAL</t>
  </si>
  <si>
    <t>SHIMBHU SINGH</t>
  </si>
  <si>
    <t>jkej?kqukFk eqoky</t>
  </si>
  <si>
    <t xml:space="preserve">x.ks'kjke </t>
  </si>
  <si>
    <t>f'kEHkw flag</t>
  </si>
  <si>
    <t>egknso flag</t>
  </si>
  <si>
    <t>DIRECT</t>
  </si>
  <si>
    <t>jko</t>
  </si>
  <si>
    <t>TEACHER LEVEL I</t>
  </si>
  <si>
    <t>PARMA RAM MEGWAL</t>
  </si>
  <si>
    <t>NAHAR SINGH</t>
  </si>
  <si>
    <t>ijekjke esxoky</t>
  </si>
  <si>
    <t>ukgj flag</t>
  </si>
  <si>
    <t>es?koky</t>
  </si>
  <si>
    <t>vttk</t>
  </si>
  <si>
    <t>SANTOSH DEVI</t>
  </si>
  <si>
    <t>lUrks"k nsoh</t>
  </si>
  <si>
    <t>iwjk jke</t>
  </si>
  <si>
    <t>pkSFkk jke</t>
  </si>
  <si>
    <t>B.A.</t>
  </si>
  <si>
    <t>B.S.T.C.</t>
  </si>
  <si>
    <t>xksih jke</t>
  </si>
  <si>
    <t>Hr.Sec.</t>
  </si>
  <si>
    <t>B.K.</t>
  </si>
  <si>
    <t>C.P.</t>
  </si>
  <si>
    <t>Type</t>
  </si>
  <si>
    <t>PUB.AD.</t>
  </si>
  <si>
    <t>D.P.Ed.</t>
  </si>
  <si>
    <t>laLFkkiu lwpuk</t>
  </si>
  <si>
    <t>RMGB DEGANA</t>
  </si>
  <si>
    <t>01-07-2022</t>
  </si>
  <si>
    <t>NIL</t>
  </si>
  <si>
    <r>
      <t xml:space="preserve">ukekadu lwpuk d{kk </t>
    </r>
    <r>
      <rPr>
        <b/>
        <sz val="20"/>
        <rFont val="DevLys 010"/>
      </rPr>
      <t>1</t>
    </r>
    <r>
      <rPr>
        <b/>
        <sz val="18"/>
        <color theme="1"/>
        <rFont val="DevLys 010"/>
      </rPr>
      <t xml:space="preserve"> ls </t>
    </r>
    <r>
      <rPr>
        <b/>
        <sz val="20"/>
        <color theme="1"/>
        <rFont val="DevLys 010"/>
      </rPr>
      <t>12</t>
    </r>
    <r>
      <rPr>
        <b/>
        <sz val="18"/>
        <color theme="1"/>
        <rFont val="DevLys 010"/>
      </rPr>
      <t xml:space="preserve"> </t>
    </r>
    <r>
      <rPr>
        <b/>
        <sz val="14"/>
        <color theme="1"/>
        <rFont val="DevLys 010"/>
      </rPr>
      <t>l=&amp;2019&amp;20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</si>
</sst>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>
    <font>
      <sz val="11"/>
      <color theme="1"/>
      <name val="Calibri"/>
      <family val="2"/>
      <scheme val="minor"/>
    </font>
    <font>
      <sz val="11"/>
      <color theme="1"/>
      <name val="DevLys 010"/>
    </font>
    <font>
      <sz val="12"/>
      <color theme="1"/>
      <name val="DevLys 010"/>
    </font>
    <font>
      <sz val="14"/>
      <color theme="1"/>
      <name val="DevLys 010"/>
    </font>
    <font>
      <b/>
      <sz val="14"/>
      <color theme="1"/>
      <name val="DevLys 010"/>
    </font>
    <font>
      <b/>
      <sz val="16"/>
      <color theme="1"/>
      <name val="DevLys 010"/>
    </font>
    <font>
      <b/>
      <sz val="12"/>
      <color theme="1"/>
      <name val="DevLys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DevLys 010"/>
    </font>
    <font>
      <b/>
      <u/>
      <sz val="14"/>
      <color theme="1"/>
      <name val="DevLys 010"/>
    </font>
    <font>
      <b/>
      <sz val="11"/>
      <color theme="1"/>
      <name val="DevLys 010"/>
    </font>
    <font>
      <sz val="12"/>
      <color theme="1"/>
      <name val="Calibri"/>
      <family val="2"/>
      <scheme val="minor"/>
    </font>
    <font>
      <sz val="16"/>
      <color theme="1"/>
      <name val="DevLys 010"/>
    </font>
    <font>
      <b/>
      <u/>
      <sz val="12"/>
      <color theme="1"/>
      <name val="Calibri"/>
      <family val="2"/>
      <scheme val="minor"/>
    </font>
    <font>
      <b/>
      <sz val="18"/>
      <color theme="1"/>
      <name val="DevLys 010"/>
    </font>
    <font>
      <b/>
      <u/>
      <sz val="18"/>
      <color theme="1"/>
      <name val="DevLys 010"/>
    </font>
    <font>
      <sz val="10"/>
      <name val="Arial"/>
      <family val="2"/>
    </font>
    <font>
      <b/>
      <sz val="12"/>
      <name val="Arial"/>
      <family val="2"/>
    </font>
    <font>
      <sz val="12"/>
      <name val="DevLys 010"/>
    </font>
    <font>
      <sz val="14"/>
      <name val="DevLys 010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00B0F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u/>
      <sz val="20"/>
      <color theme="1"/>
      <name val="DevLys 010"/>
    </font>
    <font>
      <b/>
      <sz val="20"/>
      <color theme="1"/>
      <name val="DevLys 010"/>
    </font>
    <font>
      <sz val="8"/>
      <color theme="1"/>
      <name val="DevLys 010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8"/>
      <color theme="1"/>
      <name val="DevLys 010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u/>
      <sz val="16"/>
      <color theme="1"/>
      <name val="DevLys 010"/>
    </font>
    <font>
      <b/>
      <u/>
      <sz val="16"/>
      <color rgb="FFC00000"/>
      <name val="DevLys 010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DevLys 010"/>
    </font>
    <font>
      <sz val="12"/>
      <color rgb="FF00B0F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00B0F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DevLys 010"/>
    </font>
    <font>
      <sz val="14"/>
      <name val="Calibri"/>
      <family val="2"/>
      <scheme val="minor"/>
    </font>
    <font>
      <b/>
      <u/>
      <sz val="16"/>
      <color rgb="FFFF0000"/>
      <name val="DevLys 010"/>
    </font>
    <font>
      <b/>
      <sz val="18"/>
      <name val="DevLys 010"/>
    </font>
    <font>
      <b/>
      <sz val="20"/>
      <name val="DevLys 010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DevLys 010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22"/>
      <name val="DevLys 010"/>
    </font>
    <font>
      <b/>
      <sz val="12"/>
      <color theme="1"/>
      <name val="Times New Roman"/>
      <family val="1"/>
    </font>
    <font>
      <sz val="16"/>
      <name val="DevLys 010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20"/>
      <color theme="1"/>
      <name val="DevLys 010"/>
    </font>
    <font>
      <sz val="10"/>
      <name val="DevLys 010"/>
    </font>
    <font>
      <sz val="14"/>
      <name val="Arabia"/>
      <family val="2"/>
    </font>
    <font>
      <sz val="14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4"/>
      <color indexed="8"/>
      <name val="DevLys 010"/>
    </font>
    <font>
      <sz val="8"/>
      <color theme="1"/>
      <name val="DevLys 010 Condensed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593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7" fillId="0" borderId="0" xfId="0" applyFont="1"/>
    <xf numFmtId="0" fontId="4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1" fillId="0" borderId="1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 shrinkToFit="1"/>
    </xf>
    <xf numFmtId="0" fontId="33" fillId="0" borderId="2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wrapText="1"/>
    </xf>
    <xf numFmtId="0" fontId="3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8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37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12" fontId="0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2" fontId="1" fillId="4" borderId="0" xfId="0" applyNumberFormat="1" applyFont="1" applyFill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5" borderId="21" xfId="0" applyFont="1" applyFill="1" applyBorder="1" applyAlignment="1">
      <alignment horizontal="center" vertical="center"/>
    </xf>
    <xf numFmtId="0" fontId="48" fillId="6" borderId="11" xfId="0" applyFont="1" applyFill="1" applyBorder="1" applyAlignment="1">
      <alignment horizontal="center" vertical="center"/>
    </xf>
    <xf numFmtId="0" fontId="49" fillId="3" borderId="16" xfId="0" applyFont="1" applyFill="1" applyBorder="1" applyAlignment="1">
      <alignment horizontal="center" vertical="center"/>
    </xf>
    <xf numFmtId="0" fontId="49" fillId="5" borderId="16" xfId="0" applyFont="1" applyFill="1" applyBorder="1" applyAlignment="1">
      <alignment horizontal="center" vertical="center"/>
    </xf>
    <xf numFmtId="0" fontId="48" fillId="6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5" borderId="21" xfId="0" applyFont="1" applyFill="1" applyBorder="1" applyAlignment="1">
      <alignment horizontal="center" vertical="center"/>
    </xf>
    <xf numFmtId="0" fontId="52" fillId="6" borderId="2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7" fillId="5" borderId="3" xfId="0" applyFont="1" applyFill="1" applyBorder="1" applyAlignment="1">
      <alignment horizontal="center" vertical="center"/>
    </xf>
    <xf numFmtId="0" fontId="48" fillId="6" borderId="2" xfId="0" applyFont="1" applyFill="1" applyBorder="1" applyAlignment="1">
      <alignment horizontal="center" vertical="center"/>
    </xf>
    <xf numFmtId="0" fontId="49" fillId="3" borderId="5" xfId="0" applyFont="1" applyFill="1" applyBorder="1" applyAlignment="1">
      <alignment horizontal="center" vertical="center"/>
    </xf>
    <xf numFmtId="0" fontId="49" fillId="5" borderId="5" xfId="0" applyFont="1" applyFill="1" applyBorder="1" applyAlignment="1">
      <alignment horizontal="center" vertical="center"/>
    </xf>
    <xf numFmtId="0" fontId="48" fillId="6" borderId="5" xfId="0" applyFont="1" applyFill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1" fillId="5" borderId="3" xfId="0" applyFont="1" applyFill="1" applyBorder="1" applyAlignment="1">
      <alignment horizontal="center" vertical="center"/>
    </xf>
    <xf numFmtId="0" fontId="52" fillId="6" borderId="3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5" borderId="19" xfId="0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/>
    </xf>
    <xf numFmtId="0" fontId="49" fillId="3" borderId="20" xfId="0" applyFont="1" applyFill="1" applyBorder="1" applyAlignment="1">
      <alignment horizontal="center" vertical="center"/>
    </xf>
    <xf numFmtId="0" fontId="49" fillId="5" borderId="20" xfId="0" applyFont="1" applyFill="1" applyBorder="1" applyAlignment="1">
      <alignment horizontal="center" vertical="center"/>
    </xf>
    <xf numFmtId="0" fontId="48" fillId="6" borderId="2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1" fillId="5" borderId="19" xfId="0" applyFont="1" applyFill="1" applyBorder="1" applyAlignment="1">
      <alignment horizontal="center" vertical="center"/>
    </xf>
    <xf numFmtId="0" fontId="52" fillId="6" borderId="19" xfId="0" applyFont="1" applyFill="1" applyBorder="1" applyAlignment="1">
      <alignment horizontal="center" vertical="center"/>
    </xf>
    <xf numFmtId="0" fontId="53" fillId="2" borderId="13" xfId="0" applyFont="1" applyFill="1" applyBorder="1" applyAlignment="1">
      <alignment horizontal="center" vertical="center"/>
    </xf>
    <xf numFmtId="0" fontId="53" fillId="2" borderId="22" xfId="0" applyFont="1" applyFill="1" applyBorder="1" applyAlignment="1">
      <alignment horizontal="center" vertical="center"/>
    </xf>
    <xf numFmtId="0" fontId="52" fillId="2" borderId="8" xfId="0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52" fillId="2" borderId="22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5" borderId="2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53" fillId="5" borderId="3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5" borderId="19" xfId="0" applyFont="1" applyFill="1" applyBorder="1" applyAlignment="1">
      <alignment horizontal="center" vertical="center"/>
    </xf>
    <xf numFmtId="0" fontId="54" fillId="2" borderId="8" xfId="0" applyFont="1" applyFill="1" applyBorder="1" applyAlignment="1">
      <alignment horizontal="center" vertical="center"/>
    </xf>
    <xf numFmtId="0" fontId="54" fillId="2" borderId="22" xfId="0" applyFont="1" applyFill="1" applyBorder="1" applyAlignment="1">
      <alignment horizontal="center" vertical="center"/>
    </xf>
    <xf numFmtId="0" fontId="44" fillId="2" borderId="8" xfId="0" applyFont="1" applyFill="1" applyBorder="1" applyAlignment="1">
      <alignment horizontal="center" vertical="center"/>
    </xf>
    <xf numFmtId="0" fontId="44" fillId="3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5" fillId="2" borderId="2" xfId="0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2" borderId="3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4" fontId="3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12" fontId="0" fillId="2" borderId="2" xfId="0" applyNumberForma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2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2" fillId="3" borderId="1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64" fillId="0" borderId="2" xfId="0" applyFont="1" applyBorder="1" applyAlignment="1">
      <alignment horizontal="center" vertical="center"/>
    </xf>
    <xf numFmtId="0" fontId="64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21" fillId="3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/>
    </xf>
    <xf numFmtId="0" fontId="64" fillId="3" borderId="8" xfId="0" applyFont="1" applyFill="1" applyBorder="1" applyAlignment="1">
      <alignment horizontal="center" vertical="center"/>
    </xf>
    <xf numFmtId="0" fontId="65" fillId="3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6" fillId="3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>
      <alignment horizontal="center" vertical="center" wrapText="1"/>
    </xf>
    <xf numFmtId="0" fontId="67" fillId="3" borderId="10" xfId="0" applyFont="1" applyFill="1" applyBorder="1" applyAlignment="1">
      <alignment horizontal="center" vertical="center" textRotation="90" wrapText="1"/>
    </xf>
    <xf numFmtId="0" fontId="67" fillId="3" borderId="2" xfId="0" applyFont="1" applyFill="1" applyBorder="1" applyAlignment="1">
      <alignment horizontal="center" vertical="center" textRotation="90" wrapText="1"/>
    </xf>
    <xf numFmtId="0" fontId="68" fillId="3" borderId="10" xfId="0" applyFont="1" applyFill="1" applyBorder="1" applyAlignment="1">
      <alignment horizontal="center" vertical="center" textRotation="90" wrapText="1"/>
    </xf>
    <xf numFmtId="0" fontId="64" fillId="0" borderId="2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56" fillId="0" borderId="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/>
    </xf>
    <xf numFmtId="0" fontId="71" fillId="0" borderId="0" xfId="0" applyFont="1" applyAlignment="1">
      <alignment vertical="top" wrapText="1"/>
    </xf>
    <xf numFmtId="0" fontId="72" fillId="0" borderId="2" xfId="0" applyFont="1" applyBorder="1" applyAlignment="1">
      <alignment horizontal="center" vertical="center"/>
    </xf>
    <xf numFmtId="0" fontId="0" fillId="0" borderId="0" xfId="0" applyBorder="1"/>
    <xf numFmtId="0" fontId="63" fillId="0" borderId="2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2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67" fillId="3" borderId="2" xfId="0" applyFont="1" applyFill="1" applyBorder="1" applyAlignment="1">
      <alignment horizontal="left" vertical="center" wrapText="1"/>
    </xf>
    <xf numFmtId="0" fontId="67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 wrapText="1"/>
    </xf>
    <xf numFmtId="0" fontId="0" fillId="3" borderId="0" xfId="0" applyFill="1"/>
    <xf numFmtId="0" fontId="64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/>
    <xf numFmtId="0" fontId="76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top" wrapText="1"/>
    </xf>
    <xf numFmtId="0" fontId="7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3" fillId="0" borderId="0" xfId="0" applyFont="1"/>
    <xf numFmtId="0" fontId="21" fillId="0" borderId="2" xfId="0" applyFont="1" applyBorder="1" applyAlignment="1">
      <alignment horizontal="center"/>
    </xf>
    <xf numFmtId="0" fontId="5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1" fillId="0" borderId="4" xfId="0" applyFont="1" applyBorder="1" applyAlignment="1">
      <alignment horizontal="left"/>
    </xf>
    <xf numFmtId="0" fontId="4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1" fontId="13" fillId="0" borderId="2" xfId="0" applyNumberFormat="1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 wrapText="1"/>
    </xf>
    <xf numFmtId="0" fontId="80" fillId="3" borderId="2" xfId="0" applyFont="1" applyFill="1" applyBorder="1" applyAlignment="1">
      <alignment horizontal="center" vertical="center" wrapText="1"/>
    </xf>
    <xf numFmtId="17" fontId="0" fillId="3" borderId="2" xfId="0" applyNumberForma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81" fillId="3" borderId="2" xfId="0" applyFont="1" applyFill="1" applyBorder="1" applyAlignment="1">
      <alignment horizontal="center" vertical="center" wrapText="1"/>
    </xf>
    <xf numFmtId="0" fontId="8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12" fontId="13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5" fillId="3" borderId="2" xfId="0" applyFont="1" applyFill="1" applyBorder="1" applyAlignment="1">
      <alignment horizontal="center" vertical="center" wrapText="1" shrinkToFit="1"/>
    </xf>
    <xf numFmtId="0" fontId="35" fillId="0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 wrapText="1"/>
    </xf>
    <xf numFmtId="14" fontId="8" fillId="0" borderId="0" xfId="0" applyNumberFormat="1" applyFont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left" vertical="center"/>
    </xf>
    <xf numFmtId="12" fontId="0" fillId="2" borderId="2" xfId="0" applyNumberFormat="1" applyFill="1" applyBorder="1" applyAlignment="1">
      <alignment horizontal="left" vertical="center" wrapText="1"/>
    </xf>
    <xf numFmtId="0" fontId="35" fillId="0" borderId="37" xfId="0" applyFont="1" applyFill="1" applyBorder="1" applyAlignment="1">
      <alignment horizontal="center" vertical="center" wrapText="1" shrinkToFi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 shrinkToFit="1"/>
    </xf>
    <xf numFmtId="0" fontId="33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14" fontId="33" fillId="0" borderId="11" xfId="0" applyNumberFormat="1" applyFont="1" applyBorder="1" applyAlignment="1">
      <alignment horizontal="center" vertical="center" wrapText="1"/>
    </xf>
    <xf numFmtId="0" fontId="37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33" fillId="0" borderId="1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2" fillId="4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textRotation="90" wrapText="1"/>
    </xf>
    <xf numFmtId="0" fontId="12" fillId="2" borderId="0" xfId="0" applyFont="1" applyFill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2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9" fillId="0" borderId="0" xfId="0" applyFont="1" applyAlignment="1">
      <alignment horizontal="left" vertical="center"/>
    </xf>
    <xf numFmtId="0" fontId="61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4" fillId="0" borderId="22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6" fillId="0" borderId="39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3" fillId="3" borderId="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69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61" fillId="0" borderId="0" xfId="0" applyFont="1" applyAlignment="1">
      <alignment horizontal="left" wrapText="1"/>
    </xf>
    <xf numFmtId="0" fontId="56" fillId="0" borderId="0" xfId="0" applyFont="1" applyBorder="1" applyAlignment="1">
      <alignment horizontal="center" wrapText="1"/>
    </xf>
    <xf numFmtId="0" fontId="56" fillId="0" borderId="1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4" xfId="0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59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center" wrapText="1"/>
    </xf>
    <xf numFmtId="0" fontId="79" fillId="0" borderId="2" xfId="0" applyFont="1" applyBorder="1" applyAlignment="1">
      <alignment horizontal="center" vertical="center" textRotation="90" wrapText="1"/>
    </xf>
    <xf numFmtId="0" fontId="79" fillId="0" borderId="10" xfId="0" applyFont="1" applyBorder="1" applyAlignment="1">
      <alignment horizontal="center" vertical="center" textRotation="90" wrapText="1"/>
    </xf>
    <xf numFmtId="0" fontId="79" fillId="0" borderId="1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wrapText="1"/>
    </xf>
    <xf numFmtId="0" fontId="79" fillId="0" borderId="3" xfId="0" applyFont="1" applyBorder="1" applyAlignment="1">
      <alignment horizontal="center" vertical="center" wrapText="1"/>
    </xf>
    <xf numFmtId="0" fontId="79" fillId="0" borderId="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1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21" fillId="0" borderId="3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4" fillId="0" borderId="31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center" wrapText="1" shrinkToFit="1"/>
    </xf>
    <xf numFmtId="0" fontId="35" fillId="0" borderId="37" xfId="0" applyFont="1" applyFill="1" applyBorder="1" applyAlignment="1">
      <alignment horizontal="center" vertical="center" wrapText="1" shrinkToFit="1"/>
    </xf>
    <xf numFmtId="0" fontId="35" fillId="0" borderId="2" xfId="0" applyFont="1" applyFill="1" applyBorder="1" applyAlignment="1">
      <alignment horizontal="center" vertical="center" wrapText="1" shrinkToFit="1"/>
    </xf>
    <xf numFmtId="0" fontId="3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quotePrefix="1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center" wrapText="1" shrinkToFi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</xdr:colOff>
      <xdr:row>34</xdr:row>
      <xdr:rowOff>47625</xdr:rowOff>
    </xdr:from>
    <xdr:to>
      <xdr:col>13</xdr:col>
      <xdr:colOff>266701</xdr:colOff>
      <xdr:row>34</xdr:row>
      <xdr:rowOff>209544</xdr:rowOff>
    </xdr:to>
    <xdr:sp macro="" textlink="">
      <xdr:nvSpPr>
        <xdr:cNvPr id="3" name="Left Arrow 2"/>
        <xdr:cNvSpPr/>
      </xdr:nvSpPr>
      <xdr:spPr>
        <a:xfrm flipV="1">
          <a:off x="12096751" y="7610475"/>
          <a:ext cx="266700" cy="1619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285750</xdr:colOff>
      <xdr:row>35</xdr:row>
      <xdr:rowOff>180975</xdr:rowOff>
    </xdr:to>
    <xdr:sp macro="" textlink="">
      <xdr:nvSpPr>
        <xdr:cNvPr id="4" name="Left Arrow 3"/>
        <xdr:cNvSpPr/>
      </xdr:nvSpPr>
      <xdr:spPr>
        <a:xfrm>
          <a:off x="12096750" y="7810500"/>
          <a:ext cx="285750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13</xdr:col>
      <xdr:colOff>285750</xdr:colOff>
      <xdr:row>36</xdr:row>
      <xdr:rowOff>180975</xdr:rowOff>
    </xdr:to>
    <xdr:sp macro="" textlink="">
      <xdr:nvSpPr>
        <xdr:cNvPr id="5" name="Left Arrow 4"/>
        <xdr:cNvSpPr/>
      </xdr:nvSpPr>
      <xdr:spPr>
        <a:xfrm>
          <a:off x="12096750" y="8058150"/>
          <a:ext cx="285750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285750</xdr:colOff>
      <xdr:row>37</xdr:row>
      <xdr:rowOff>180975</xdr:rowOff>
    </xdr:to>
    <xdr:sp macro="" textlink="">
      <xdr:nvSpPr>
        <xdr:cNvPr id="6" name="Left Arrow 5"/>
        <xdr:cNvSpPr/>
      </xdr:nvSpPr>
      <xdr:spPr>
        <a:xfrm>
          <a:off x="12096750" y="8305800"/>
          <a:ext cx="285750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285750</xdr:colOff>
      <xdr:row>43</xdr:row>
      <xdr:rowOff>180975</xdr:rowOff>
    </xdr:to>
    <xdr:sp macro="" textlink="">
      <xdr:nvSpPr>
        <xdr:cNvPr id="12" name="Left Arrow 11"/>
        <xdr:cNvSpPr/>
      </xdr:nvSpPr>
      <xdr:spPr>
        <a:xfrm>
          <a:off x="12096750" y="9791700"/>
          <a:ext cx="285750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285750</xdr:colOff>
      <xdr:row>44</xdr:row>
      <xdr:rowOff>180975</xdr:rowOff>
    </xdr:to>
    <xdr:sp macro="" textlink="">
      <xdr:nvSpPr>
        <xdr:cNvPr id="13" name="Left Arrow 12"/>
        <xdr:cNvSpPr/>
      </xdr:nvSpPr>
      <xdr:spPr>
        <a:xfrm>
          <a:off x="12096750" y="10029825"/>
          <a:ext cx="285750" cy="180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ugriya\BUDGET\0001BUDGET%202020-21\1%20MITHRIYA\01%20%202202-02-109-27-01%20Non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-8(GA-1)"/>
      <sheetName val="P-9(GA-2)"/>
      <sheetName val="P-10(GA-3)"/>
      <sheetName val="Avtan"/>
      <sheetName val="01"/>
      <sheetName val="8"/>
      <sheetName val="9"/>
      <sheetName val="09 old"/>
      <sheetName val="04"/>
      <sheetName val="4"/>
      <sheetName val="VIKLANG"/>
      <sheetName val="vardi"/>
      <sheetName val="1A"/>
      <sheetName val="1B"/>
      <sheetName val="Fix pay"/>
      <sheetName val="Tel"/>
      <sheetName val="savinda"/>
      <sheetName val="Compt"/>
      <sheetName val="10T"/>
      <sheetName val="10V"/>
      <sheetName val="10"/>
      <sheetName val="SANCTION POST"/>
      <sheetName val="GA4"/>
      <sheetName val="PL 18-19"/>
      <sheetName val="Post Detail"/>
      <sheetName val="Profile"/>
      <sheetName val="namankan"/>
      <sheetName val="Sansthapan"/>
      <sheetName val="BF  D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C2" t="str">
            <v>dk;kZy; dk uke&amp;</v>
          </cell>
        </row>
        <row r="3">
          <cell r="C3" t="str">
            <v xml:space="preserve">ys[kk en  </v>
          </cell>
          <cell r="D3" t="str">
            <v>2202-02-109-01-00   SF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5">
          <cell r="D5">
            <v>0</v>
          </cell>
          <cell r="E5">
            <v>0</v>
          </cell>
          <cell r="G5">
            <v>0</v>
          </cell>
          <cell r="H5">
            <v>0</v>
          </cell>
          <cell r="I5">
            <v>4</v>
          </cell>
          <cell r="J5">
            <v>0</v>
          </cell>
          <cell r="K5">
            <v>0</v>
          </cell>
          <cell r="L5">
            <v>0</v>
          </cell>
          <cell r="P5">
            <v>0</v>
          </cell>
          <cell r="R5">
            <v>0</v>
          </cell>
          <cell r="S5">
            <v>1</v>
          </cell>
          <cell r="T5">
            <v>0</v>
          </cell>
          <cell r="U5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4"/>
  <sheetViews>
    <sheetView topLeftCell="A70" workbookViewId="0">
      <selection activeCell="G15" sqref="G15"/>
    </sheetView>
  </sheetViews>
  <sheetFormatPr defaultColWidth="9.1796875" defaultRowHeight="14"/>
  <cols>
    <col min="1" max="1" width="9.1796875" style="91"/>
    <col min="2" max="2" width="10.453125" style="91" customWidth="1"/>
    <col min="3" max="3" width="22.1796875" style="91" customWidth="1"/>
    <col min="4" max="4" width="15" style="91" customWidth="1"/>
    <col min="5" max="5" width="11.54296875" style="91" customWidth="1"/>
    <col min="6" max="6" width="13.453125" style="91" customWidth="1"/>
    <col min="7" max="8" width="9.1796875" style="91"/>
    <col min="9" max="9" width="10.453125" style="91" customWidth="1"/>
    <col min="10" max="10" width="11.26953125" style="91" bestFit="1" customWidth="1"/>
    <col min="11" max="11" width="11.54296875" style="91" customWidth="1"/>
    <col min="12" max="16384" width="9.1796875" style="91"/>
  </cols>
  <sheetData>
    <row r="3" spans="1:12" ht="20.5">
      <c r="A3" s="395" t="s">
        <v>283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</row>
    <row r="4" spans="1:12" ht="20.5">
      <c r="A4" s="395" t="s">
        <v>282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</row>
    <row r="5" spans="1:12" ht="25.5" customHeight="1">
      <c r="B5" s="407" t="s">
        <v>447</v>
      </c>
      <c r="C5" s="407"/>
      <c r="D5" s="407"/>
      <c r="E5" s="407"/>
      <c r="F5" s="407"/>
      <c r="G5" s="407"/>
      <c r="H5" s="408" t="s">
        <v>228</v>
      </c>
      <c r="I5" s="408"/>
      <c r="J5" s="21">
        <v>26862</v>
      </c>
      <c r="K5" s="411" t="s">
        <v>247</v>
      </c>
      <c r="L5" s="412"/>
    </row>
    <row r="7" spans="1:12" ht="14.5">
      <c r="C7" s="409" t="s">
        <v>285</v>
      </c>
      <c r="D7" s="410"/>
    </row>
    <row r="10" spans="1:12" ht="27.75" customHeight="1">
      <c r="B10" s="408" t="s">
        <v>10</v>
      </c>
      <c r="C10" s="408" t="s">
        <v>102</v>
      </c>
      <c r="D10" s="408" t="s">
        <v>214</v>
      </c>
      <c r="E10" s="408" t="s">
        <v>103</v>
      </c>
      <c r="F10" s="408" t="s">
        <v>279</v>
      </c>
      <c r="G10" s="408"/>
      <c r="H10" s="408"/>
      <c r="I10" s="408" t="s">
        <v>106</v>
      </c>
      <c r="J10" s="408"/>
      <c r="K10" s="408" t="s">
        <v>257</v>
      </c>
      <c r="L10" s="408"/>
    </row>
    <row r="11" spans="1:12" ht="44.25" customHeight="1">
      <c r="B11" s="408"/>
      <c r="C11" s="408"/>
      <c r="D11" s="408"/>
      <c r="E11" s="408"/>
      <c r="F11" s="94" t="s">
        <v>215</v>
      </c>
      <c r="G11" s="94" t="s">
        <v>4</v>
      </c>
      <c r="H11" s="94" t="s">
        <v>216</v>
      </c>
      <c r="I11" s="94" t="s">
        <v>217</v>
      </c>
      <c r="J11" s="94" t="s">
        <v>218</v>
      </c>
      <c r="K11" s="94" t="s">
        <v>63</v>
      </c>
      <c r="L11" s="94" t="s">
        <v>218</v>
      </c>
    </row>
    <row r="12" spans="1:12" ht="18" customHeight="1">
      <c r="A12" s="424" t="s">
        <v>33</v>
      </c>
      <c r="B12" s="245">
        <v>1</v>
      </c>
      <c r="C12" s="246" t="s">
        <v>448</v>
      </c>
      <c r="D12" s="376">
        <v>542716</v>
      </c>
      <c r="E12" s="247" t="s">
        <v>248</v>
      </c>
      <c r="F12" s="248"/>
      <c r="G12" s="253" t="s">
        <v>452</v>
      </c>
      <c r="H12" s="249">
        <v>75700</v>
      </c>
      <c r="I12" s="244">
        <v>44013</v>
      </c>
      <c r="J12" s="21">
        <f>ROUND(H12*0.03,-2)</f>
        <v>2300</v>
      </c>
      <c r="K12" s="21">
        <f>ROUND(H12/1.03,-2)</f>
        <v>73500</v>
      </c>
      <c r="L12" s="21">
        <f>H12-K12</f>
        <v>2200</v>
      </c>
    </row>
    <row r="13" spans="1:12" ht="20.5">
      <c r="A13" s="424"/>
      <c r="B13" s="245">
        <v>2</v>
      </c>
      <c r="C13" s="246" t="s">
        <v>449</v>
      </c>
      <c r="D13" s="376">
        <v>110110077726</v>
      </c>
      <c r="E13" s="247" t="s">
        <v>246</v>
      </c>
      <c r="F13" s="248"/>
      <c r="G13" s="253" t="s">
        <v>245</v>
      </c>
      <c r="H13" s="249">
        <v>45600</v>
      </c>
      <c r="I13" s="108">
        <f>I12</f>
        <v>44013</v>
      </c>
      <c r="J13" s="211">
        <f t="shared" ref="J13:J15" si="0">ROUND(H13*0.03,-2)</f>
        <v>1400</v>
      </c>
      <c r="K13" s="209">
        <f t="shared" ref="K13:K15" si="1">ROUND(H13/1.03,-2)</f>
        <v>44300</v>
      </c>
      <c r="L13" s="209">
        <f t="shared" ref="L13:L15" si="2">H13-K13</f>
        <v>1300</v>
      </c>
    </row>
    <row r="14" spans="1:12" ht="20.5">
      <c r="A14" s="424"/>
      <c r="B14" s="245">
        <v>3</v>
      </c>
      <c r="C14" s="246" t="s">
        <v>450</v>
      </c>
      <c r="D14" s="376">
        <v>110034309730</v>
      </c>
      <c r="E14" s="247" t="s">
        <v>246</v>
      </c>
      <c r="F14" s="248"/>
      <c r="G14" s="253" t="s">
        <v>245</v>
      </c>
      <c r="H14" s="249">
        <v>45600</v>
      </c>
      <c r="I14" s="108">
        <f>I12</f>
        <v>44013</v>
      </c>
      <c r="J14" s="211">
        <f t="shared" si="0"/>
        <v>1400</v>
      </c>
      <c r="K14" s="209">
        <f t="shared" si="1"/>
        <v>44300</v>
      </c>
      <c r="L14" s="209">
        <f t="shared" si="2"/>
        <v>1300</v>
      </c>
    </row>
    <row r="15" spans="1:12" ht="27" customHeight="1">
      <c r="A15" s="424"/>
      <c r="B15" s="245">
        <v>4</v>
      </c>
      <c r="C15" s="246" t="s">
        <v>451</v>
      </c>
      <c r="D15" s="377">
        <v>110094576443</v>
      </c>
      <c r="E15" s="247" t="s">
        <v>246</v>
      </c>
      <c r="F15" s="251"/>
      <c r="G15" s="253" t="s">
        <v>245</v>
      </c>
      <c r="H15" s="251">
        <v>47000</v>
      </c>
      <c r="I15" s="108">
        <f>I12</f>
        <v>44013</v>
      </c>
      <c r="J15" s="211">
        <f t="shared" si="0"/>
        <v>1400</v>
      </c>
      <c r="K15" s="209">
        <f t="shared" si="1"/>
        <v>45600</v>
      </c>
      <c r="L15" s="209">
        <f t="shared" si="2"/>
        <v>1400</v>
      </c>
    </row>
    <row r="16" spans="1:12" ht="14.5">
      <c r="A16" s="424"/>
      <c r="B16" s="245"/>
      <c r="C16" s="245"/>
      <c r="D16" s="250"/>
      <c r="E16" s="245"/>
      <c r="F16" s="251"/>
      <c r="G16" s="251"/>
      <c r="H16" s="251"/>
      <c r="I16" s="108"/>
      <c r="J16" s="211"/>
      <c r="K16" s="209"/>
      <c r="L16" s="209"/>
    </row>
    <row r="17" spans="1:12" ht="17" customHeight="1">
      <c r="A17" s="98"/>
      <c r="B17" s="98"/>
      <c r="C17" s="98"/>
      <c r="D17" s="105"/>
      <c r="E17" s="98"/>
      <c r="F17" s="98"/>
      <c r="G17" s="98"/>
      <c r="H17" s="98"/>
      <c r="I17" s="98"/>
      <c r="J17" s="98"/>
      <c r="K17" s="98"/>
      <c r="L17" s="98"/>
    </row>
    <row r="18" spans="1:12" ht="15.75" customHeight="1">
      <c r="A18" s="425" t="s">
        <v>34</v>
      </c>
      <c r="B18" s="245">
        <v>5</v>
      </c>
      <c r="C18" s="268" t="s">
        <v>453</v>
      </c>
      <c r="D18" s="252">
        <v>742579</v>
      </c>
      <c r="E18" s="245" t="s">
        <v>30</v>
      </c>
      <c r="F18" s="253"/>
      <c r="G18" s="253" t="s">
        <v>245</v>
      </c>
      <c r="H18" s="251">
        <v>61300</v>
      </c>
      <c r="I18" s="108">
        <f>I12</f>
        <v>44013</v>
      </c>
      <c r="J18" s="209">
        <f>ROUND(H18*0.03,-2)</f>
        <v>1800</v>
      </c>
      <c r="K18" s="21">
        <f>ROUND(H18/1.03,-2)</f>
        <v>59500</v>
      </c>
      <c r="L18" s="21">
        <f>H18-K18</f>
        <v>1800</v>
      </c>
    </row>
    <row r="19" spans="1:12" ht="18">
      <c r="A19" s="425"/>
      <c r="B19" s="245">
        <v>7</v>
      </c>
      <c r="C19" s="268" t="s">
        <v>454</v>
      </c>
      <c r="D19" s="252">
        <v>110132083640</v>
      </c>
      <c r="E19" s="245" t="s">
        <v>30</v>
      </c>
      <c r="F19" s="251"/>
      <c r="G19" s="253" t="s">
        <v>455</v>
      </c>
      <c r="H19" s="251">
        <v>27900</v>
      </c>
      <c r="I19" s="108">
        <f>I18</f>
        <v>44013</v>
      </c>
      <c r="J19" s="211">
        <f t="shared" ref="J19:J33" si="3">ROUND(H19*0.03,-2)</f>
        <v>800</v>
      </c>
      <c r="K19" s="209">
        <f t="shared" ref="K19:K33" si="4">ROUND(H19/1.03,-2)</f>
        <v>27100</v>
      </c>
      <c r="L19" s="209">
        <f t="shared" ref="L19:L33" si="5">H19-K19</f>
        <v>800</v>
      </c>
    </row>
    <row r="20" spans="1:12" ht="18">
      <c r="A20" s="425"/>
      <c r="B20" s="245"/>
      <c r="C20" s="268"/>
      <c r="D20" s="252"/>
      <c r="E20" s="245"/>
      <c r="F20" s="251"/>
      <c r="G20" s="253"/>
      <c r="H20" s="251"/>
      <c r="I20" s="108"/>
      <c r="J20" s="211"/>
      <c r="K20" s="209"/>
      <c r="L20" s="209"/>
    </row>
    <row r="21" spans="1:12" ht="18">
      <c r="A21" s="425"/>
      <c r="B21" s="245"/>
      <c r="C21" s="269"/>
      <c r="D21" s="252"/>
      <c r="E21" s="245"/>
      <c r="F21" s="251"/>
      <c r="G21" s="253"/>
      <c r="H21" s="251"/>
      <c r="I21" s="108"/>
      <c r="J21" s="211"/>
      <c r="K21" s="209"/>
      <c r="L21" s="209"/>
    </row>
    <row r="22" spans="1:12" ht="18">
      <c r="A22" s="425"/>
      <c r="B22" s="245"/>
      <c r="C22" s="268"/>
      <c r="D22" s="252"/>
      <c r="E22" s="245"/>
      <c r="F22" s="251"/>
      <c r="G22" s="253"/>
      <c r="H22" s="251"/>
      <c r="I22" s="108"/>
      <c r="J22" s="211"/>
      <c r="K22" s="209"/>
      <c r="L22" s="209"/>
    </row>
    <row r="23" spans="1:12" ht="18">
      <c r="A23" s="425"/>
      <c r="B23" s="245"/>
      <c r="C23" s="268"/>
      <c r="D23" s="252"/>
      <c r="E23" s="245"/>
      <c r="F23" s="251"/>
      <c r="G23" s="253"/>
      <c r="H23" s="251"/>
      <c r="I23" s="108"/>
      <c r="J23" s="211"/>
      <c r="K23" s="209"/>
      <c r="L23" s="209"/>
    </row>
    <row r="24" spans="1:12" ht="18">
      <c r="A24" s="425"/>
      <c r="B24" s="245"/>
      <c r="C24" s="268"/>
      <c r="D24" s="252"/>
      <c r="E24" s="245"/>
      <c r="F24" s="251"/>
      <c r="G24" s="253"/>
      <c r="H24" s="251"/>
      <c r="I24" s="108"/>
      <c r="J24" s="211"/>
      <c r="K24" s="209"/>
      <c r="L24" s="209"/>
    </row>
    <row r="25" spans="1:12" ht="18">
      <c r="A25" s="425"/>
      <c r="B25" s="245"/>
      <c r="C25" s="268"/>
      <c r="D25" s="252"/>
      <c r="E25" s="245"/>
      <c r="F25" s="251"/>
      <c r="G25" s="253"/>
      <c r="H25" s="251"/>
      <c r="I25" s="108"/>
      <c r="J25" s="211"/>
      <c r="K25" s="209"/>
      <c r="L25" s="209"/>
    </row>
    <row r="26" spans="1:12" ht="18">
      <c r="A26" s="425"/>
      <c r="B26" s="245"/>
      <c r="C26" s="268"/>
      <c r="D26" s="252"/>
      <c r="E26" s="245"/>
      <c r="F26" s="251"/>
      <c r="G26" s="253"/>
      <c r="H26" s="251"/>
      <c r="I26" s="108"/>
      <c r="J26" s="211"/>
      <c r="K26" s="209"/>
      <c r="L26" s="209"/>
    </row>
    <row r="27" spans="1:12" ht="18">
      <c r="A27" s="425"/>
      <c r="B27" s="245"/>
      <c r="C27" s="268"/>
      <c r="D27" s="252"/>
      <c r="E27" s="245"/>
      <c r="F27" s="251"/>
      <c r="G27" s="253"/>
      <c r="H27" s="251"/>
      <c r="I27" s="108"/>
      <c r="J27" s="211"/>
      <c r="K27" s="209"/>
      <c r="L27" s="209"/>
    </row>
    <row r="28" spans="1:12" ht="18">
      <c r="A28" s="425"/>
      <c r="B28" s="245"/>
      <c r="C28" s="268"/>
      <c r="D28" s="252"/>
      <c r="E28" s="245"/>
      <c r="F28" s="251"/>
      <c r="G28" s="253"/>
      <c r="H28" s="251"/>
      <c r="I28" s="108"/>
      <c r="J28" s="211"/>
      <c r="K28" s="209"/>
      <c r="L28" s="209"/>
    </row>
    <row r="29" spans="1:12" ht="18">
      <c r="A29" s="425"/>
      <c r="B29" s="245"/>
      <c r="C29" s="268"/>
      <c r="D29" s="252"/>
      <c r="E29" s="245"/>
      <c r="F29" s="251"/>
      <c r="G29" s="253"/>
      <c r="H29" s="251"/>
      <c r="I29" s="108"/>
      <c r="J29" s="211"/>
      <c r="K29" s="209"/>
      <c r="L29" s="209"/>
    </row>
    <row r="30" spans="1:12" ht="18" hidden="1">
      <c r="A30" s="425"/>
      <c r="B30" s="245">
        <v>18</v>
      </c>
      <c r="C30" s="268"/>
      <c r="D30" s="252"/>
      <c r="E30" s="245"/>
      <c r="F30" s="251"/>
      <c r="G30" s="251"/>
      <c r="H30" s="251"/>
      <c r="I30" s="108">
        <f t="shared" ref="I30:I33" si="6">I29</f>
        <v>0</v>
      </c>
      <c r="J30" s="211">
        <f t="shared" si="3"/>
        <v>0</v>
      </c>
      <c r="K30" s="209">
        <f t="shared" si="4"/>
        <v>0</v>
      </c>
      <c r="L30" s="209">
        <f t="shared" si="5"/>
        <v>0</v>
      </c>
    </row>
    <row r="31" spans="1:12" ht="18" hidden="1">
      <c r="A31" s="425"/>
      <c r="B31" s="245">
        <v>19</v>
      </c>
      <c r="C31" s="268"/>
      <c r="D31" s="252"/>
      <c r="E31" s="245"/>
      <c r="F31" s="251"/>
      <c r="G31" s="251"/>
      <c r="H31" s="251"/>
      <c r="I31" s="108">
        <f t="shared" si="6"/>
        <v>0</v>
      </c>
      <c r="J31" s="211">
        <f t="shared" si="3"/>
        <v>0</v>
      </c>
      <c r="K31" s="209">
        <f t="shared" si="4"/>
        <v>0</v>
      </c>
      <c r="L31" s="209">
        <f t="shared" si="5"/>
        <v>0</v>
      </c>
    </row>
    <row r="32" spans="1:12" ht="18" hidden="1">
      <c r="A32" s="425"/>
      <c r="B32" s="245">
        <v>20</v>
      </c>
      <c r="C32" s="268"/>
      <c r="D32" s="252"/>
      <c r="E32" s="245"/>
      <c r="F32" s="251"/>
      <c r="G32" s="251"/>
      <c r="H32" s="251"/>
      <c r="I32" s="108">
        <f t="shared" si="6"/>
        <v>0</v>
      </c>
      <c r="J32" s="211">
        <f t="shared" si="3"/>
        <v>0</v>
      </c>
      <c r="K32" s="209">
        <f t="shared" si="4"/>
        <v>0</v>
      </c>
      <c r="L32" s="209">
        <f t="shared" si="5"/>
        <v>0</v>
      </c>
    </row>
    <row r="33" spans="1:12" ht="18" hidden="1">
      <c r="A33" s="425"/>
      <c r="B33" s="245">
        <v>21</v>
      </c>
      <c r="C33" s="268"/>
      <c r="D33" s="252"/>
      <c r="E33" s="245"/>
      <c r="F33" s="251"/>
      <c r="G33" s="251"/>
      <c r="H33" s="251"/>
      <c r="I33" s="108">
        <f t="shared" si="6"/>
        <v>0</v>
      </c>
      <c r="J33" s="211">
        <f t="shared" si="3"/>
        <v>0</v>
      </c>
      <c r="K33" s="209">
        <f t="shared" si="4"/>
        <v>0</v>
      </c>
      <c r="L33" s="209">
        <f t="shared" si="5"/>
        <v>0</v>
      </c>
    </row>
    <row r="35" spans="1:12" ht="18">
      <c r="E35" s="420" t="s">
        <v>231</v>
      </c>
      <c r="F35" s="420"/>
      <c r="G35" s="420"/>
    </row>
    <row r="36" spans="1:12" ht="41.25" customHeight="1">
      <c r="A36" s="398" t="s">
        <v>84</v>
      </c>
      <c r="B36" s="399"/>
      <c r="C36" s="398" t="s">
        <v>85</v>
      </c>
      <c r="D36" s="399"/>
      <c r="E36" s="46" t="s">
        <v>90</v>
      </c>
      <c r="F36" s="46" t="s">
        <v>86</v>
      </c>
      <c r="G36" s="46" t="s">
        <v>91</v>
      </c>
      <c r="H36" s="17" t="s">
        <v>92</v>
      </c>
      <c r="I36" s="113" t="s">
        <v>95</v>
      </c>
      <c r="J36" s="110" t="s">
        <v>87</v>
      </c>
      <c r="K36" s="110" t="s">
        <v>88</v>
      </c>
      <c r="L36" s="113" t="s">
        <v>89</v>
      </c>
    </row>
    <row r="37" spans="1:12" ht="18">
      <c r="A37" s="429" t="s">
        <v>93</v>
      </c>
      <c r="B37" s="430"/>
      <c r="C37" s="405">
        <v>11</v>
      </c>
      <c r="D37" s="406"/>
      <c r="E37" s="254">
        <v>4</v>
      </c>
      <c r="F37" s="254">
        <v>7</v>
      </c>
      <c r="G37" s="254">
        <v>1</v>
      </c>
      <c r="H37" s="143">
        <v>0</v>
      </c>
      <c r="I37" s="143">
        <v>4</v>
      </c>
      <c r="J37" s="143">
        <f>F37-(G37+H37+I37)</f>
        <v>2</v>
      </c>
      <c r="K37" s="143">
        <v>6774</v>
      </c>
      <c r="L37" s="115">
        <f>J37*K37</f>
        <v>13548</v>
      </c>
    </row>
    <row r="39" spans="1:12" ht="18">
      <c r="A39" s="117"/>
      <c r="B39" s="117"/>
      <c r="C39" s="117"/>
      <c r="D39" s="400" t="s">
        <v>154</v>
      </c>
      <c r="E39" s="400"/>
      <c r="F39" s="400"/>
      <c r="G39" s="400"/>
      <c r="H39" s="117"/>
      <c r="I39" s="117"/>
      <c r="J39" s="117"/>
      <c r="K39" s="117"/>
    </row>
    <row r="40" spans="1:12" ht="20.5">
      <c r="A40" s="401" t="s">
        <v>258</v>
      </c>
      <c r="B40" s="401"/>
      <c r="C40" s="401"/>
      <c r="D40" s="401"/>
      <c r="E40" s="401"/>
      <c r="F40" s="401"/>
      <c r="G40" s="401"/>
      <c r="H40" s="401"/>
      <c r="I40" s="401"/>
      <c r="J40" s="401"/>
      <c r="K40" s="117"/>
    </row>
    <row r="41" spans="1:12" ht="77.25" customHeight="1">
      <c r="A41" s="111" t="s">
        <v>10</v>
      </c>
      <c r="B41" s="132" t="s">
        <v>234</v>
      </c>
      <c r="C41" s="114" t="s">
        <v>149</v>
      </c>
      <c r="D41" s="243" t="s">
        <v>281</v>
      </c>
      <c r="E41" s="134" t="s">
        <v>235</v>
      </c>
      <c r="F41" s="114" t="s">
        <v>150</v>
      </c>
      <c r="G41" s="114" t="s">
        <v>151</v>
      </c>
      <c r="H41" s="114" t="s">
        <v>29</v>
      </c>
      <c r="I41" s="243" t="s">
        <v>29</v>
      </c>
      <c r="J41" s="114" t="s">
        <v>152</v>
      </c>
      <c r="K41" s="114" t="s">
        <v>153</v>
      </c>
    </row>
    <row r="42" spans="1:12" ht="18">
      <c r="A42" s="114">
        <v>1</v>
      </c>
      <c r="B42" s="114">
        <v>2</v>
      </c>
      <c r="C42" s="114">
        <v>3</v>
      </c>
      <c r="D42" s="114">
        <v>4</v>
      </c>
      <c r="E42" s="114">
        <v>5</v>
      </c>
      <c r="F42" s="114">
        <v>6</v>
      </c>
      <c r="G42" s="114">
        <v>7</v>
      </c>
      <c r="H42" s="114">
        <v>8</v>
      </c>
      <c r="I42" s="114">
        <v>9</v>
      </c>
      <c r="J42" s="114">
        <v>10</v>
      </c>
      <c r="K42" s="114"/>
    </row>
    <row r="43" spans="1:12" ht="18.5">
      <c r="A43" s="114">
        <v>1</v>
      </c>
      <c r="B43" s="23">
        <f>'P-8(GA-1)'!G34</f>
        <v>303100</v>
      </c>
      <c r="C43" s="23">
        <f>B43*8</f>
        <v>2424800</v>
      </c>
      <c r="D43" s="23">
        <f>C43*0.12</f>
        <v>290976</v>
      </c>
      <c r="E43" s="23">
        <f>C43*0.08</f>
        <v>193984</v>
      </c>
      <c r="F43" s="23">
        <f>ROUND((C43+D43)/16,0)</f>
        <v>169736</v>
      </c>
      <c r="G43" s="23">
        <f>L37</f>
        <v>13548</v>
      </c>
      <c r="H43" s="255">
        <v>0</v>
      </c>
      <c r="I43" s="255">
        <v>0</v>
      </c>
      <c r="J43" s="23">
        <f>SUM(C43:I43)</f>
        <v>3093044</v>
      </c>
      <c r="K43" s="128">
        <f>J43</f>
        <v>3093044</v>
      </c>
    </row>
    <row r="46" spans="1:12" ht="18">
      <c r="A46" s="1"/>
      <c r="B46" s="1"/>
      <c r="C46" s="397" t="s">
        <v>74</v>
      </c>
      <c r="D46" s="397"/>
      <c r="E46" s="397"/>
      <c r="F46" s="1"/>
    </row>
    <row r="47" spans="1:12" ht="18">
      <c r="A47" s="419" t="s">
        <v>65</v>
      </c>
      <c r="B47" s="419"/>
      <c r="C47" s="419" t="s">
        <v>66</v>
      </c>
      <c r="D47" s="419"/>
      <c r="E47" s="419" t="s">
        <v>69</v>
      </c>
      <c r="F47" s="419" t="s">
        <v>70</v>
      </c>
    </row>
    <row r="48" spans="1:12" ht="18">
      <c r="A48" s="419"/>
      <c r="B48" s="419"/>
      <c r="C48" s="111" t="s">
        <v>67</v>
      </c>
      <c r="D48" s="111" t="s">
        <v>68</v>
      </c>
      <c r="E48" s="419"/>
      <c r="F48" s="419"/>
    </row>
    <row r="49" spans="1:6" ht="18">
      <c r="A49" s="419" t="s">
        <v>71</v>
      </c>
      <c r="B49" s="419"/>
      <c r="C49" s="143">
        <v>0</v>
      </c>
      <c r="D49" s="143">
        <v>0</v>
      </c>
      <c r="E49" s="111" t="s">
        <v>72</v>
      </c>
      <c r="F49" s="111">
        <v>0</v>
      </c>
    </row>
    <row r="50" spans="1:6" ht="18.5" thickBot="1">
      <c r="A50" s="426" t="s">
        <v>21</v>
      </c>
      <c r="B50" s="426"/>
      <c r="C50" s="256">
        <v>0</v>
      </c>
      <c r="D50" s="256">
        <v>0</v>
      </c>
      <c r="E50" s="112" t="s">
        <v>73</v>
      </c>
      <c r="F50" s="112">
        <f>C50*12*600</f>
        <v>0</v>
      </c>
    </row>
    <row r="51" spans="1:6" ht="19" thickBot="1">
      <c r="A51" s="403" t="s">
        <v>19</v>
      </c>
      <c r="B51" s="404"/>
      <c r="C51" s="124"/>
      <c r="D51" s="124"/>
      <c r="E51" s="124"/>
      <c r="F51" s="3">
        <f>SUM(F49:F50)</f>
        <v>0</v>
      </c>
    </row>
    <row r="52" spans="1:6" ht="18">
      <c r="A52" s="402" t="s">
        <v>75</v>
      </c>
      <c r="B52" s="402"/>
      <c r="C52" s="402"/>
      <c r="D52" s="402"/>
      <c r="E52" s="402"/>
      <c r="F52" s="402"/>
    </row>
    <row r="53" spans="1:6" ht="18">
      <c r="A53" s="429" t="s">
        <v>76</v>
      </c>
      <c r="B53" s="430"/>
      <c r="C53" s="143">
        <v>0</v>
      </c>
      <c r="D53" s="143">
        <v>0</v>
      </c>
      <c r="E53" s="111" t="s">
        <v>79</v>
      </c>
      <c r="F53" s="111">
        <v>0</v>
      </c>
    </row>
    <row r="54" spans="1:6" ht="18">
      <c r="A54" s="429" t="s">
        <v>77</v>
      </c>
      <c r="B54" s="430"/>
      <c r="C54" s="143">
        <v>0</v>
      </c>
      <c r="D54" s="143">
        <v>0</v>
      </c>
      <c r="E54" s="111" t="s">
        <v>79</v>
      </c>
      <c r="F54" s="111">
        <f>C54*12*150</f>
        <v>0</v>
      </c>
    </row>
    <row r="55" spans="1:6" ht="18.5" thickBot="1">
      <c r="A55" s="427" t="s">
        <v>78</v>
      </c>
      <c r="B55" s="428"/>
      <c r="C55" s="256">
        <v>0</v>
      </c>
      <c r="D55" s="256">
        <v>0</v>
      </c>
      <c r="E55" s="111" t="s">
        <v>79</v>
      </c>
      <c r="F55" s="112">
        <v>0</v>
      </c>
    </row>
    <row r="56" spans="1:6" ht="19" thickBot="1">
      <c r="A56" s="403" t="s">
        <v>19</v>
      </c>
      <c r="B56" s="404"/>
      <c r="C56" s="116">
        <v>0</v>
      </c>
      <c r="D56" s="116">
        <v>0</v>
      </c>
      <c r="E56" s="116"/>
      <c r="F56" s="3">
        <f>SUM(F53:F55)</f>
        <v>0</v>
      </c>
    </row>
    <row r="57" spans="1:6" ht="18.5">
      <c r="A57" s="100"/>
      <c r="B57" s="100"/>
      <c r="C57" s="31"/>
      <c r="D57" s="31"/>
      <c r="E57" s="31"/>
      <c r="F57" s="31"/>
    </row>
    <row r="58" spans="1:6" ht="18">
      <c r="A58" s="396" t="s">
        <v>80</v>
      </c>
      <c r="B58" s="396"/>
      <c r="C58" s="396"/>
      <c r="D58" s="396"/>
      <c r="E58" s="396"/>
      <c r="F58" s="396"/>
    </row>
    <row r="59" spans="1:6" ht="33" customHeight="1">
      <c r="A59" s="15" t="s">
        <v>18</v>
      </c>
      <c r="B59" s="421" t="s">
        <v>62</v>
      </c>
      <c r="C59" s="422"/>
      <c r="D59" s="15" t="s">
        <v>1</v>
      </c>
      <c r="E59" s="15" t="s">
        <v>81</v>
      </c>
      <c r="F59" s="113" t="s">
        <v>82</v>
      </c>
    </row>
    <row r="60" spans="1:6" ht="23.25" customHeight="1">
      <c r="A60" s="111">
        <v>1</v>
      </c>
      <c r="B60" s="405"/>
      <c r="C60" s="406"/>
      <c r="D60" s="257"/>
      <c r="E60" s="258"/>
      <c r="F60" s="259"/>
    </row>
    <row r="61" spans="1:6" ht="18.5">
      <c r="A61" s="111">
        <v>2</v>
      </c>
      <c r="B61" s="414"/>
      <c r="C61" s="414"/>
      <c r="D61" s="143"/>
      <c r="E61" s="259"/>
      <c r="F61" s="259"/>
    </row>
    <row r="62" spans="1:6" ht="18">
      <c r="A62" s="1"/>
      <c r="B62" s="1"/>
      <c r="C62" s="1"/>
      <c r="D62" s="1"/>
      <c r="E62" s="1"/>
      <c r="F62" s="1"/>
    </row>
    <row r="63" spans="1:6" ht="18">
      <c r="A63" s="420" t="s">
        <v>144</v>
      </c>
      <c r="B63" s="420"/>
      <c r="C63" s="420"/>
      <c r="D63" s="420"/>
      <c r="E63" s="420"/>
      <c r="F63" s="420"/>
    </row>
    <row r="64" spans="1:6" ht="15.5">
      <c r="A64" s="15" t="s">
        <v>18</v>
      </c>
      <c r="B64" s="421" t="s">
        <v>62</v>
      </c>
      <c r="C64" s="422"/>
      <c r="D64" s="15" t="s">
        <v>1</v>
      </c>
      <c r="E64" s="15" t="s">
        <v>2</v>
      </c>
      <c r="F64" s="15" t="s">
        <v>145</v>
      </c>
    </row>
    <row r="65" spans="1:8" ht="18">
      <c r="A65" s="111">
        <v>1</v>
      </c>
      <c r="B65" s="405" t="s">
        <v>456</v>
      </c>
      <c r="C65" s="406"/>
      <c r="D65" s="257" t="s">
        <v>457</v>
      </c>
      <c r="E65" s="258">
        <v>43371</v>
      </c>
      <c r="F65" s="144">
        <v>26500</v>
      </c>
    </row>
    <row r="66" spans="1:8" ht="18">
      <c r="A66" s="136">
        <v>2</v>
      </c>
      <c r="B66" s="405" t="s">
        <v>146</v>
      </c>
      <c r="C66" s="406"/>
      <c r="D66" s="260" t="s">
        <v>31</v>
      </c>
      <c r="E66" s="249">
        <v>0</v>
      </c>
      <c r="F66" s="249">
        <v>0</v>
      </c>
    </row>
    <row r="67" spans="1:8" ht="18">
      <c r="A67" s="136">
        <v>3</v>
      </c>
      <c r="B67" s="405" t="s">
        <v>146</v>
      </c>
      <c r="C67" s="406"/>
      <c r="D67" s="260" t="s">
        <v>31</v>
      </c>
      <c r="E67" s="249">
        <v>0</v>
      </c>
      <c r="F67" s="249">
        <v>0</v>
      </c>
    </row>
    <row r="68" spans="1:8" ht="18.5" thickBot="1">
      <c r="A68" s="112">
        <v>4</v>
      </c>
      <c r="B68" s="415" t="s">
        <v>146</v>
      </c>
      <c r="C68" s="415"/>
      <c r="D68" s="260" t="s">
        <v>31</v>
      </c>
      <c r="E68" s="249">
        <v>0</v>
      </c>
      <c r="F68" s="249">
        <v>0</v>
      </c>
    </row>
    <row r="69" spans="1:8" ht="21" thickBot="1">
      <c r="A69" s="103"/>
      <c r="B69" s="416"/>
      <c r="C69" s="416"/>
      <c r="D69" s="125"/>
      <c r="E69" s="126" t="s">
        <v>229</v>
      </c>
      <c r="F69" s="127">
        <f>SUM(F65:F68)</f>
        <v>26500</v>
      </c>
    </row>
    <row r="71" spans="1:8" ht="18">
      <c r="A71" s="396" t="s">
        <v>64</v>
      </c>
      <c r="B71" s="396"/>
      <c r="C71" s="396"/>
      <c r="D71" s="396"/>
      <c r="E71" s="396"/>
      <c r="F71" s="396"/>
      <c r="G71" s="397"/>
      <c r="H71" s="397"/>
    </row>
    <row r="72" spans="1:8" ht="18">
      <c r="A72" s="111" t="s">
        <v>18</v>
      </c>
      <c r="B72" s="419" t="s">
        <v>62</v>
      </c>
      <c r="C72" s="419"/>
      <c r="D72" s="111" t="s">
        <v>1</v>
      </c>
      <c r="E72" s="111" t="s">
        <v>2</v>
      </c>
      <c r="F72" s="111" t="s">
        <v>63</v>
      </c>
      <c r="G72" s="16"/>
      <c r="H72" s="121"/>
    </row>
    <row r="73" spans="1:8" ht="18.5">
      <c r="A73" s="111">
        <v>1</v>
      </c>
      <c r="B73" s="417" t="s">
        <v>458</v>
      </c>
      <c r="C73" s="418"/>
      <c r="D73" s="143" t="s">
        <v>246</v>
      </c>
      <c r="E73" s="258">
        <v>43008</v>
      </c>
      <c r="F73" s="143">
        <v>44300</v>
      </c>
      <c r="G73" s="122"/>
      <c r="H73" s="121"/>
    </row>
    <row r="74" spans="1:8" ht="18.5">
      <c r="A74" s="111">
        <v>2</v>
      </c>
      <c r="B74" s="417" t="s">
        <v>459</v>
      </c>
      <c r="C74" s="418"/>
      <c r="D74" s="375" t="s">
        <v>246</v>
      </c>
      <c r="E74" s="258">
        <v>41278</v>
      </c>
      <c r="F74" s="143">
        <v>47000</v>
      </c>
      <c r="G74" s="122"/>
      <c r="H74" s="121"/>
    </row>
    <row r="75" spans="1:8" ht="18.5">
      <c r="A75" s="111">
        <v>3</v>
      </c>
      <c r="B75" s="413" t="s">
        <v>460</v>
      </c>
      <c r="C75" s="413"/>
      <c r="D75" s="375" t="s">
        <v>246</v>
      </c>
      <c r="E75" s="258">
        <v>42907</v>
      </c>
      <c r="F75" s="143">
        <v>45600</v>
      </c>
      <c r="G75" s="122"/>
      <c r="H75" s="121"/>
    </row>
    <row r="76" spans="1:8" ht="18.5">
      <c r="A76" s="111">
        <v>4</v>
      </c>
      <c r="B76" s="413" t="s">
        <v>461</v>
      </c>
      <c r="C76" s="413"/>
      <c r="D76" s="375" t="s">
        <v>143</v>
      </c>
      <c r="E76" s="258">
        <v>42390</v>
      </c>
      <c r="F76" s="143">
        <v>27900</v>
      </c>
      <c r="G76" s="122"/>
      <c r="H76" s="121"/>
    </row>
    <row r="77" spans="1:8" ht="18.5">
      <c r="A77" s="111">
        <v>5</v>
      </c>
      <c r="B77" s="393" t="s">
        <v>462</v>
      </c>
      <c r="C77" s="394"/>
      <c r="D77" s="264" t="s">
        <v>143</v>
      </c>
      <c r="E77" s="258">
        <v>43371</v>
      </c>
      <c r="F77" s="261">
        <v>26500</v>
      </c>
      <c r="G77" s="122"/>
      <c r="H77" s="121"/>
    </row>
    <row r="78" spans="1:8" ht="18.5">
      <c r="A78" s="111"/>
      <c r="B78" s="393"/>
      <c r="C78" s="394"/>
      <c r="D78" s="264"/>
      <c r="E78" s="270"/>
      <c r="F78" s="261"/>
      <c r="G78" s="122"/>
      <c r="H78" s="121"/>
    </row>
    <row r="85" spans="2:19" s="93" customFormat="1" ht="15.5">
      <c r="B85" s="92" t="s">
        <v>209</v>
      </c>
      <c r="C85" s="423" t="s">
        <v>211</v>
      </c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</row>
    <row r="86" spans="2:19" s="93" customFormat="1" ht="15.5">
      <c r="B86" s="92">
        <v>2</v>
      </c>
      <c r="C86" s="423" t="s">
        <v>213</v>
      </c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</row>
    <row r="87" spans="2:19" s="93" customFormat="1" ht="18.75" customHeight="1">
      <c r="B87" s="92">
        <v>3</v>
      </c>
      <c r="C87" s="423" t="s">
        <v>212</v>
      </c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</row>
    <row r="88" spans="2:19" s="93" customFormat="1" ht="15.5">
      <c r="B88" s="92">
        <v>4</v>
      </c>
      <c r="C88" s="423" t="s">
        <v>210</v>
      </c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</row>
    <row r="89" spans="2:19" s="93" customFormat="1" ht="15.5">
      <c r="B89" s="92">
        <v>5</v>
      </c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</row>
    <row r="90" spans="2:19" s="93" customFormat="1" ht="15.5">
      <c r="B90" s="92">
        <v>6</v>
      </c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</row>
    <row r="91" spans="2:19" s="93" customFormat="1" ht="15.5">
      <c r="B91" s="92">
        <v>7</v>
      </c>
      <c r="C91" s="423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</row>
    <row r="92" spans="2:19" s="93" customFormat="1" ht="15.5">
      <c r="B92" s="92">
        <v>8</v>
      </c>
      <c r="C92" s="423"/>
      <c r="D92" s="423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</row>
    <row r="93" spans="2:19" s="93" customFormat="1" ht="15.5">
      <c r="B93" s="92">
        <v>9</v>
      </c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</row>
    <row r="94" spans="2:19" s="93" customFormat="1" ht="15.5">
      <c r="B94" s="92">
        <v>10</v>
      </c>
      <c r="C94" s="423"/>
      <c r="D94" s="423"/>
      <c r="E94" s="423"/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</row>
    <row r="95" spans="2:19" s="93" customFormat="1" ht="15.5">
      <c r="B95" s="92">
        <v>11</v>
      </c>
      <c r="C95" s="423"/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</row>
    <row r="96" spans="2:19" s="93" customFormat="1" ht="15.5">
      <c r="B96" s="92">
        <v>12</v>
      </c>
      <c r="C96" s="423"/>
      <c r="D96" s="423"/>
      <c r="E96" s="423"/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</row>
    <row r="97" spans="2:19" s="93" customFormat="1" ht="15.5">
      <c r="B97" s="92">
        <v>13</v>
      </c>
      <c r="C97" s="423"/>
      <c r="D97" s="423"/>
      <c r="E97" s="423"/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</row>
    <row r="98" spans="2:19" s="93" customFormat="1" ht="15.5">
      <c r="B98" s="92">
        <v>14</v>
      </c>
      <c r="C98" s="423"/>
      <c r="D98" s="423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</row>
    <row r="99" spans="2:19" s="93" customFormat="1" ht="15.5">
      <c r="B99" s="92">
        <v>15</v>
      </c>
      <c r="C99" s="423"/>
      <c r="D99" s="423"/>
      <c r="E99" s="423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</row>
    <row r="100" spans="2:19" s="93" customFormat="1" ht="15.5">
      <c r="B100" s="92">
        <v>16</v>
      </c>
      <c r="C100" s="423"/>
      <c r="D100" s="423"/>
      <c r="E100" s="423"/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</row>
    <row r="101" spans="2:19" s="93" customFormat="1" ht="15.5">
      <c r="B101" s="92">
        <v>17</v>
      </c>
      <c r="C101" s="423"/>
      <c r="D101" s="423"/>
      <c r="E101" s="423"/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</row>
    <row r="102" spans="2:19" s="93" customFormat="1" ht="15.5">
      <c r="B102" s="92">
        <v>18</v>
      </c>
      <c r="C102" s="423"/>
      <c r="D102" s="423"/>
      <c r="E102" s="423"/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</row>
    <row r="103" spans="2:19" s="93" customFormat="1" ht="15.5">
      <c r="B103" s="92">
        <v>19</v>
      </c>
      <c r="C103" s="423"/>
      <c r="D103" s="423"/>
      <c r="E103" s="423"/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</row>
    <row r="104" spans="2:19" s="93" customFormat="1" ht="15.5">
      <c r="B104" s="92">
        <v>20</v>
      </c>
      <c r="C104" s="423"/>
      <c r="D104" s="423"/>
      <c r="E104" s="423"/>
      <c r="F104" s="423"/>
      <c r="G104" s="423"/>
      <c r="H104" s="423"/>
      <c r="I104" s="423"/>
      <c r="J104" s="423"/>
      <c r="K104" s="423"/>
      <c r="L104" s="423"/>
      <c r="M104" s="423"/>
      <c r="N104" s="423"/>
      <c r="O104" s="423"/>
      <c r="P104" s="423"/>
      <c r="Q104" s="423"/>
      <c r="R104" s="423"/>
      <c r="S104" s="423"/>
    </row>
  </sheetData>
  <mergeCells count="74">
    <mergeCell ref="A55:B55"/>
    <mergeCell ref="A56:B56"/>
    <mergeCell ref="B59:C59"/>
    <mergeCell ref="A37:B37"/>
    <mergeCell ref="C37:D37"/>
    <mergeCell ref="A53:B53"/>
    <mergeCell ref="A54:B54"/>
    <mergeCell ref="C103:S103"/>
    <mergeCell ref="C104:S104"/>
    <mergeCell ref="B10:B11"/>
    <mergeCell ref="C10:C11"/>
    <mergeCell ref="D10:D11"/>
    <mergeCell ref="E10:E11"/>
    <mergeCell ref="F10:H10"/>
    <mergeCell ref="I10:J10"/>
    <mergeCell ref="K10:L10"/>
    <mergeCell ref="C97:S97"/>
    <mergeCell ref="C98:S98"/>
    <mergeCell ref="C99:S99"/>
    <mergeCell ref="C100:S100"/>
    <mergeCell ref="C101:S101"/>
    <mergeCell ref="C102:S102"/>
    <mergeCell ref="E35:G35"/>
    <mergeCell ref="C91:S91"/>
    <mergeCell ref="C92:S92"/>
    <mergeCell ref="C93:S93"/>
    <mergeCell ref="C94:S94"/>
    <mergeCell ref="C95:S95"/>
    <mergeCell ref="C96:S96"/>
    <mergeCell ref="C90:S90"/>
    <mergeCell ref="A12:A16"/>
    <mergeCell ref="A18:A33"/>
    <mergeCell ref="C85:S85"/>
    <mergeCell ref="C86:S86"/>
    <mergeCell ref="C87:S87"/>
    <mergeCell ref="C88:S88"/>
    <mergeCell ref="C89:S89"/>
    <mergeCell ref="C46:E46"/>
    <mergeCell ref="A47:B48"/>
    <mergeCell ref="C47:D47"/>
    <mergeCell ref="E47:E48"/>
    <mergeCell ref="F47:F48"/>
    <mergeCell ref="A49:B49"/>
    <mergeCell ref="A50:B50"/>
    <mergeCell ref="B76:C76"/>
    <mergeCell ref="A58:F58"/>
    <mergeCell ref="B61:C61"/>
    <mergeCell ref="B68:C68"/>
    <mergeCell ref="B69:C69"/>
    <mergeCell ref="B74:C74"/>
    <mergeCell ref="B75:C75"/>
    <mergeCell ref="B73:C73"/>
    <mergeCell ref="B72:C72"/>
    <mergeCell ref="B60:C60"/>
    <mergeCell ref="A63:F63"/>
    <mergeCell ref="B64:C64"/>
    <mergeCell ref="B65:C65"/>
    <mergeCell ref="B66:C66"/>
    <mergeCell ref="B77:C77"/>
    <mergeCell ref="B78:C78"/>
    <mergeCell ref="A3:L3"/>
    <mergeCell ref="A71:H71"/>
    <mergeCell ref="A36:B36"/>
    <mergeCell ref="C36:D36"/>
    <mergeCell ref="D39:G39"/>
    <mergeCell ref="A40:J40"/>
    <mergeCell ref="A52:F52"/>
    <mergeCell ref="A51:B51"/>
    <mergeCell ref="B67:C67"/>
    <mergeCell ref="A4:L4"/>
    <mergeCell ref="B5:G5"/>
    <mergeCell ref="H5:I5"/>
    <mergeCell ref="C7:D7"/>
    <mergeCell ref="K5:L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M14" sqref="M14"/>
    </sheetView>
  </sheetViews>
  <sheetFormatPr defaultRowHeight="14.5"/>
  <cols>
    <col min="1" max="1" width="5.26953125" customWidth="1"/>
    <col min="3" max="3" width="17.26953125" customWidth="1"/>
    <col min="4" max="21" width="5.1796875" customWidth="1"/>
    <col min="22" max="22" width="12.7265625" customWidth="1"/>
  </cols>
  <sheetData>
    <row r="1" spans="1:22" ht="28.15" customHeight="1">
      <c r="A1" s="500" t="s">
        <v>444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</row>
    <row r="2" spans="1:22" ht="21.6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</row>
    <row r="3" spans="1:22" ht="87.65" customHeight="1">
      <c r="A3" s="302" t="s">
        <v>326</v>
      </c>
      <c r="B3" s="302" t="s">
        <v>327</v>
      </c>
      <c r="C3" s="302" t="s">
        <v>328</v>
      </c>
      <c r="D3" s="302" t="s">
        <v>329</v>
      </c>
      <c r="E3" s="302" t="s">
        <v>330</v>
      </c>
      <c r="F3" s="302" t="s">
        <v>19</v>
      </c>
      <c r="G3" s="303" t="s">
        <v>331</v>
      </c>
      <c r="H3" s="302" t="s">
        <v>332</v>
      </c>
      <c r="I3" s="302" t="s">
        <v>333</v>
      </c>
      <c r="J3" s="302" t="s">
        <v>334</v>
      </c>
      <c r="K3" s="302" t="s">
        <v>335</v>
      </c>
      <c r="L3" s="302" t="s">
        <v>336</v>
      </c>
      <c r="M3" s="302" t="s">
        <v>337</v>
      </c>
      <c r="N3" s="302" t="s">
        <v>338</v>
      </c>
      <c r="O3" s="302" t="s">
        <v>339</v>
      </c>
      <c r="P3" s="302" t="s">
        <v>340</v>
      </c>
      <c r="Q3" s="302" t="s">
        <v>341</v>
      </c>
      <c r="R3" s="302" t="s">
        <v>342</v>
      </c>
      <c r="S3" s="303" t="s">
        <v>19</v>
      </c>
      <c r="T3" s="302" t="s">
        <v>343</v>
      </c>
      <c r="U3" s="302" t="s">
        <v>344</v>
      </c>
      <c r="V3" s="304" t="s">
        <v>345</v>
      </c>
    </row>
    <row r="4" spans="1:22" ht="21" customHeight="1">
      <c r="A4" s="284">
        <v>1</v>
      </c>
      <c r="B4" s="284">
        <v>2</v>
      </c>
      <c r="C4" s="284">
        <v>3</v>
      </c>
      <c r="D4" s="284">
        <v>4</v>
      </c>
      <c r="E4" s="284">
        <v>5</v>
      </c>
      <c r="F4" s="284">
        <v>6</v>
      </c>
      <c r="G4" s="284">
        <v>7</v>
      </c>
      <c r="H4" s="284">
        <v>8</v>
      </c>
      <c r="I4" s="284">
        <v>9</v>
      </c>
      <c r="J4" s="284"/>
      <c r="K4" s="284"/>
      <c r="L4" s="284">
        <v>10</v>
      </c>
      <c r="M4" s="284">
        <v>11</v>
      </c>
      <c r="N4" s="284">
        <v>12</v>
      </c>
      <c r="O4" s="284">
        <v>13</v>
      </c>
      <c r="P4" s="284">
        <v>14</v>
      </c>
      <c r="Q4" s="284">
        <v>15</v>
      </c>
      <c r="R4" s="284">
        <v>16</v>
      </c>
      <c r="S4" s="284">
        <v>17</v>
      </c>
      <c r="T4" s="284">
        <v>18</v>
      </c>
      <c r="U4" s="284">
        <v>19</v>
      </c>
      <c r="V4" s="284">
        <v>20</v>
      </c>
    </row>
    <row r="5" spans="1:22" s="288" customFormat="1" ht="126" customHeight="1">
      <c r="A5" s="285">
        <v>1</v>
      </c>
      <c r="B5" s="146">
        <f>Sheet1!J5</f>
        <v>26862</v>
      </c>
      <c r="C5" s="278" t="str">
        <f>Sheet1!B5</f>
        <v>jktdh; mPp ek/;fed fo|ky; lq[kokluh ¼Msxkuk½] ukxkSj</v>
      </c>
      <c r="D5" s="305">
        <f>'P-8(GA-1)'!K15</f>
        <v>2618800</v>
      </c>
      <c r="E5" s="305">
        <f>'P-8(GA-1)'!K33</f>
        <v>1091200</v>
      </c>
      <c r="F5" s="305">
        <f>D5+E5</f>
        <v>3710000</v>
      </c>
      <c r="G5" s="305">
        <f>ROUND(F5*12%,)</f>
        <v>445200</v>
      </c>
      <c r="H5" s="305">
        <f>'P-8(GA-1)'!K36</f>
        <v>0</v>
      </c>
      <c r="I5" s="305">
        <f>'P-8(GA-1)'!K37</f>
        <v>296800</v>
      </c>
      <c r="J5" s="305">
        <f>'P-8(GA-1)'!K38</f>
        <v>173133</v>
      </c>
      <c r="K5" s="305">
        <f>'P-8(GA-1)'!K43</f>
        <v>13548</v>
      </c>
      <c r="L5" s="305">
        <f>'P-8(GA-1)'!K44</f>
        <v>0</v>
      </c>
      <c r="M5" s="305">
        <f>'P-8(GA-1)'!K45</f>
        <v>318000</v>
      </c>
      <c r="N5" s="305">
        <f>'P-8(GA-1)'!K40</f>
        <v>0</v>
      </c>
      <c r="O5" s="305">
        <f>'P-8(GA-1)'!K41</f>
        <v>0</v>
      </c>
      <c r="P5" s="305">
        <f>'P-8(GA-1)'!K42</f>
        <v>0</v>
      </c>
      <c r="Q5" s="305">
        <v>0</v>
      </c>
      <c r="R5" s="305">
        <v>0</v>
      </c>
      <c r="S5" s="305">
        <v>0</v>
      </c>
      <c r="T5" s="305">
        <v>0</v>
      </c>
      <c r="U5" s="305">
        <v>0</v>
      </c>
      <c r="V5" s="306">
        <f>SUM(F5:U5)</f>
        <v>4956681</v>
      </c>
    </row>
    <row r="6" spans="1:22" ht="21.65" customHeight="1">
      <c r="A6" s="1" t="s">
        <v>301</v>
      </c>
      <c r="B6" s="6"/>
      <c r="C6" s="6"/>
      <c r="D6" s="6"/>
      <c r="E6" s="6"/>
      <c r="F6" s="6"/>
    </row>
    <row r="8" spans="1:22">
      <c r="D8" s="438" t="s">
        <v>302</v>
      </c>
      <c r="E8" s="438"/>
      <c r="F8" s="438"/>
    </row>
    <row r="9" spans="1:22">
      <c r="G9" s="289" t="s">
        <v>303</v>
      </c>
      <c r="H9" s="289"/>
      <c r="I9" s="289"/>
      <c r="J9" s="289"/>
      <c r="K9" s="289"/>
      <c r="L9" s="289"/>
      <c r="M9" s="289"/>
      <c r="N9" s="289"/>
      <c r="O9" s="289"/>
    </row>
    <row r="10" spans="1:22">
      <c r="G10" s="4"/>
      <c r="H10" s="4"/>
      <c r="I10" s="4"/>
      <c r="J10" s="4"/>
      <c r="K10" s="4"/>
      <c r="L10" s="4"/>
      <c r="M10" s="4"/>
      <c r="N10" s="4"/>
      <c r="O10" s="4"/>
    </row>
  </sheetData>
  <mergeCells count="3">
    <mergeCell ref="A1:V1"/>
    <mergeCell ref="A2:V2"/>
    <mergeCell ref="D8:F8"/>
  </mergeCells>
  <pageMargins left="0.38" right="0.26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5" sqref="A5:F5"/>
    </sheetView>
  </sheetViews>
  <sheetFormatPr defaultRowHeight="14.5"/>
  <cols>
    <col min="1" max="1" width="8.26953125" customWidth="1"/>
    <col min="2" max="2" width="17.7265625" customWidth="1"/>
    <col min="3" max="3" width="35.453125" customWidth="1"/>
    <col min="4" max="4" width="31" customWidth="1"/>
    <col min="5" max="5" width="22.26953125" customWidth="1"/>
    <col min="6" max="6" width="21.453125" customWidth="1"/>
  </cols>
  <sheetData>
    <row r="1" spans="1:6" ht="28">
      <c r="A1" s="501" t="s">
        <v>346</v>
      </c>
      <c r="B1" s="501"/>
      <c r="C1" s="501"/>
      <c r="D1" s="501"/>
      <c r="E1" s="501"/>
      <c r="F1" s="501"/>
    </row>
    <row r="2" spans="1:6" ht="41">
      <c r="A2" s="307" t="s">
        <v>347</v>
      </c>
      <c r="B2" s="307" t="s">
        <v>348</v>
      </c>
      <c r="C2" s="307" t="s">
        <v>23</v>
      </c>
      <c r="D2" s="307" t="s">
        <v>349</v>
      </c>
      <c r="E2" s="307" t="s">
        <v>238</v>
      </c>
      <c r="F2" s="307" t="s">
        <v>271</v>
      </c>
    </row>
    <row r="3" spans="1:6" ht="15.5">
      <c r="A3" s="308">
        <v>1</v>
      </c>
      <c r="B3" s="308">
        <v>2</v>
      </c>
      <c r="C3" s="308">
        <v>3</v>
      </c>
      <c r="D3" s="308">
        <v>4</v>
      </c>
      <c r="E3" s="308">
        <v>5</v>
      </c>
      <c r="F3" s="308">
        <v>6</v>
      </c>
    </row>
    <row r="4" spans="1:6" s="288" customFormat="1" ht="81" customHeight="1">
      <c r="A4" s="309">
        <v>1</v>
      </c>
      <c r="B4" s="309">
        <f>Sheet1!J5</f>
        <v>26862</v>
      </c>
      <c r="C4" s="310" t="str">
        <f>Sheet1!B5</f>
        <v>jktdh; mPp ek/;fed fo|ky; lq[kokluh ¼Msxkuk½] ukxkSj</v>
      </c>
      <c r="D4" s="311">
        <v>0</v>
      </c>
      <c r="E4" s="311">
        <v>0</v>
      </c>
      <c r="F4" s="309">
        <v>0</v>
      </c>
    </row>
    <row r="5" spans="1:6">
      <c r="A5" s="502" t="s">
        <v>301</v>
      </c>
      <c r="B5" s="502"/>
      <c r="C5" s="502"/>
      <c r="D5" s="502"/>
      <c r="E5" s="502"/>
      <c r="F5" s="502"/>
    </row>
    <row r="7" spans="1:6">
      <c r="A7" s="312"/>
      <c r="B7" s="312"/>
      <c r="C7" s="312"/>
      <c r="D7" s="503" t="s">
        <v>303</v>
      </c>
      <c r="E7" s="503"/>
      <c r="F7" s="503"/>
    </row>
  </sheetData>
  <mergeCells count="3">
    <mergeCell ref="A1:F1"/>
    <mergeCell ref="A5:F5"/>
    <mergeCell ref="D7:F7"/>
  </mergeCells>
  <pageMargins left="0.53" right="0.2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6" sqref="E6"/>
    </sheetView>
  </sheetViews>
  <sheetFormatPr defaultRowHeight="14.5"/>
  <cols>
    <col min="1" max="1" width="8.26953125" customWidth="1"/>
    <col min="2" max="2" width="22.81640625" customWidth="1"/>
    <col min="3" max="3" width="30.54296875" customWidth="1"/>
    <col min="4" max="4" width="12" customWidth="1"/>
    <col min="5" max="6" width="13.7265625" customWidth="1"/>
    <col min="7" max="7" width="18.453125" customWidth="1"/>
    <col min="8" max="8" width="17.08984375" customWidth="1"/>
  </cols>
  <sheetData>
    <row r="1" spans="1:8" ht="39" customHeight="1">
      <c r="A1" s="501" t="s">
        <v>350</v>
      </c>
      <c r="B1" s="501"/>
      <c r="C1" s="501"/>
      <c r="D1" s="501"/>
      <c r="E1" s="501"/>
      <c r="F1" s="501"/>
      <c r="G1" s="501"/>
      <c r="H1" s="501"/>
    </row>
    <row r="2" spans="1:8" ht="41">
      <c r="A2" s="307" t="s">
        <v>347</v>
      </c>
      <c r="B2" s="313" t="s">
        <v>351</v>
      </c>
      <c r="C2" s="314" t="s">
        <v>23</v>
      </c>
      <c r="D2" s="307" t="s">
        <v>67</v>
      </c>
      <c r="E2" s="307" t="s">
        <v>68</v>
      </c>
      <c r="F2" s="307" t="s">
        <v>152</v>
      </c>
      <c r="G2" s="307" t="s">
        <v>352</v>
      </c>
      <c r="H2" s="307" t="s">
        <v>353</v>
      </c>
    </row>
    <row r="3" spans="1:8" ht="15.5">
      <c r="A3" s="308">
        <v>1</v>
      </c>
      <c r="B3" s="308">
        <v>2</v>
      </c>
      <c r="C3" s="315">
        <v>3</v>
      </c>
      <c r="D3" s="308">
        <v>4</v>
      </c>
      <c r="E3" s="308">
        <v>5</v>
      </c>
      <c r="F3" s="308">
        <v>6</v>
      </c>
      <c r="G3" s="308">
        <v>7</v>
      </c>
      <c r="H3" s="308">
        <v>8</v>
      </c>
    </row>
    <row r="4" spans="1:8" s="288" customFormat="1" ht="81" customHeight="1">
      <c r="A4" s="309">
        <v>1</v>
      </c>
      <c r="B4" s="309" t="str">
        <f>Sheet1!C7</f>
        <v>2202-02-109-01-00   SF</v>
      </c>
      <c r="C4" s="316" t="str">
        <f>Sheet1!B5</f>
        <v>jktdh; mPp ek/;fed fo|ky; lq[kokluh ¼Msxkuk½] ukxkSj</v>
      </c>
      <c r="D4" s="317">
        <v>0</v>
      </c>
      <c r="E4" s="317">
        <v>0</v>
      </c>
      <c r="F4" s="311">
        <f>SUM(D4:E4)</f>
        <v>0</v>
      </c>
      <c r="G4" s="311">
        <v>0</v>
      </c>
      <c r="H4" s="311">
        <v>0</v>
      </c>
    </row>
    <row r="5" spans="1:8">
      <c r="A5" s="502" t="s">
        <v>301</v>
      </c>
      <c r="B5" s="502"/>
      <c r="C5" s="502"/>
      <c r="D5" s="502"/>
      <c r="E5" s="502"/>
      <c r="F5" s="502"/>
      <c r="G5" s="502"/>
      <c r="H5" s="502"/>
    </row>
    <row r="7" spans="1:8">
      <c r="A7" s="312"/>
      <c r="B7" s="312"/>
      <c r="C7" s="312"/>
      <c r="D7" s="312"/>
      <c r="E7" s="312"/>
      <c r="F7" s="503" t="s">
        <v>303</v>
      </c>
      <c r="G7" s="503"/>
      <c r="H7" s="503"/>
    </row>
  </sheetData>
  <mergeCells count="3">
    <mergeCell ref="A1:H1"/>
    <mergeCell ref="A5:H5"/>
    <mergeCell ref="F7:H7"/>
  </mergeCells>
  <pageMargins left="0.53" right="0.2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23" sqref="G23"/>
    </sheetView>
  </sheetViews>
  <sheetFormatPr defaultRowHeight="14.5"/>
  <cols>
    <col min="1" max="1" width="6.81640625" customWidth="1"/>
    <col min="2" max="2" width="21.7265625" customWidth="1"/>
    <col min="3" max="3" width="15.7265625" customWidth="1"/>
    <col min="4" max="4" width="21.26953125" customWidth="1"/>
    <col min="5" max="5" width="20.26953125" customWidth="1"/>
    <col min="6" max="7" width="12.26953125" customWidth="1"/>
    <col min="8" max="8" width="15.453125" customWidth="1"/>
    <col min="9" max="9" width="11.81640625" customWidth="1"/>
  </cols>
  <sheetData>
    <row r="1" spans="1:9" ht="24" customHeight="1">
      <c r="A1" s="504" t="s">
        <v>354</v>
      </c>
      <c r="B1" s="504"/>
      <c r="C1" s="504"/>
      <c r="D1" s="504"/>
      <c r="E1" s="504"/>
      <c r="F1" s="504"/>
      <c r="G1" s="504"/>
      <c r="H1" s="504"/>
      <c r="I1" s="504"/>
    </row>
    <row r="2" spans="1:9" ht="27.65" customHeight="1">
      <c r="A2" s="318"/>
      <c r="B2" s="318" t="str">
        <f>'[1]01'!C2</f>
        <v>dk;kZy; dk uke&amp;</v>
      </c>
      <c r="C2" s="505" t="str">
        <f>Sheet1!B5</f>
        <v>jktdh; mPp ek/;fed fo|ky; lq[kokluh ¼Msxkuk½] ukxkSj</v>
      </c>
      <c r="D2" s="505"/>
      <c r="E2" s="505"/>
      <c r="F2" s="505"/>
      <c r="G2" s="505"/>
      <c r="H2" s="505"/>
      <c r="I2" s="319">
        <f>Sheet1!J5</f>
        <v>26862</v>
      </c>
    </row>
    <row r="3" spans="1:9" ht="20.5" customHeight="1">
      <c r="A3" s="318"/>
      <c r="B3" s="318" t="str">
        <f>'[1]01'!C3</f>
        <v xml:space="preserve">ys[kk en  </v>
      </c>
      <c r="C3" s="506" t="str">
        <f>Sheet1!C7</f>
        <v>2202-02-109-01-00   SF</v>
      </c>
      <c r="D3" s="506"/>
      <c r="E3" s="506"/>
      <c r="F3" s="506"/>
      <c r="G3" s="506"/>
      <c r="H3" s="318"/>
      <c r="I3" s="318"/>
    </row>
    <row r="4" spans="1:9" ht="18.75" customHeight="1">
      <c r="A4" s="507"/>
      <c r="B4" s="507"/>
      <c r="C4" s="507"/>
      <c r="D4" s="507"/>
      <c r="E4" s="507"/>
      <c r="F4" s="507"/>
      <c r="G4" s="507"/>
      <c r="H4" s="507"/>
      <c r="I4" s="507"/>
    </row>
    <row r="5" spans="1:9" ht="18" customHeight="1">
      <c r="A5" s="508" t="s">
        <v>355</v>
      </c>
      <c r="B5" s="508"/>
      <c r="C5" s="508"/>
      <c r="D5" s="508"/>
      <c r="E5" s="508"/>
      <c r="F5" s="508"/>
      <c r="G5" s="508"/>
      <c r="H5" s="508"/>
      <c r="I5" s="508"/>
    </row>
    <row r="6" spans="1:9" ht="18.75" customHeight="1">
      <c r="A6" s="509" t="s">
        <v>356</v>
      </c>
      <c r="B6" s="509" t="s">
        <v>357</v>
      </c>
      <c r="C6" s="509" t="s">
        <v>358</v>
      </c>
      <c r="D6" s="509" t="s">
        <v>103</v>
      </c>
      <c r="E6" s="509" t="s">
        <v>359</v>
      </c>
      <c r="F6" s="509" t="s">
        <v>360</v>
      </c>
      <c r="G6" s="511" t="s">
        <v>361</v>
      </c>
      <c r="H6" s="512"/>
      <c r="I6" s="509" t="s">
        <v>362</v>
      </c>
    </row>
    <row r="7" spans="1:9" ht="72.650000000000006" customHeight="1">
      <c r="A7" s="510"/>
      <c r="B7" s="510"/>
      <c r="C7" s="510"/>
      <c r="D7" s="510"/>
      <c r="E7" s="510"/>
      <c r="F7" s="510"/>
      <c r="G7" s="320" t="s">
        <v>32</v>
      </c>
      <c r="H7" s="320" t="s">
        <v>363</v>
      </c>
      <c r="I7" s="510"/>
    </row>
    <row r="8" spans="1:9" ht="15">
      <c r="A8" s="321">
        <v>1</v>
      </c>
      <c r="B8" s="321">
        <v>2</v>
      </c>
      <c r="C8" s="322">
        <v>3</v>
      </c>
      <c r="D8" s="321">
        <v>4</v>
      </c>
      <c r="E8" s="322">
        <v>5</v>
      </c>
      <c r="F8" s="321">
        <v>6</v>
      </c>
      <c r="G8" s="322">
        <v>7</v>
      </c>
      <c r="H8" s="321">
        <v>8</v>
      </c>
      <c r="I8" s="321">
        <v>9</v>
      </c>
    </row>
    <row r="9" spans="1:9" ht="15.75" customHeight="1">
      <c r="A9" s="308">
        <v>1</v>
      </c>
      <c r="B9" s="308" t="str">
        <f>C3</f>
        <v>2202-02-109-01-00   SF</v>
      </c>
      <c r="C9" s="323" t="s">
        <v>364</v>
      </c>
      <c r="D9" s="323" t="s">
        <v>248</v>
      </c>
      <c r="E9" s="324" t="s">
        <v>365</v>
      </c>
      <c r="F9" s="325">
        <v>1</v>
      </c>
      <c r="G9" s="325">
        <v>1</v>
      </c>
      <c r="H9" s="325">
        <f>'[1]SANCTION POST'!D14</f>
        <v>0</v>
      </c>
      <c r="I9" s="326">
        <f>F9-(G9+H9)</f>
        <v>0</v>
      </c>
    </row>
    <row r="10" spans="1:9" ht="15.75" customHeight="1">
      <c r="A10" s="308">
        <v>2</v>
      </c>
      <c r="B10" s="308"/>
      <c r="C10" s="327"/>
      <c r="D10" s="323" t="s">
        <v>366</v>
      </c>
      <c r="E10" s="324" t="s">
        <v>367</v>
      </c>
      <c r="F10" s="325">
        <f>'[1]SANCTION POST'!E5</f>
        <v>0</v>
      </c>
      <c r="G10" s="325">
        <f>'[1]SANCTION POST'!E12</f>
        <v>0</v>
      </c>
      <c r="H10" s="325">
        <f>'[1]SANCTION POST'!E14</f>
        <v>0</v>
      </c>
      <c r="I10" s="326">
        <f t="shared" ref="I10:I27" si="0">F10-(G10+H10)</f>
        <v>0</v>
      </c>
    </row>
    <row r="11" spans="1:9" ht="15.75" customHeight="1">
      <c r="A11" s="308">
        <v>3</v>
      </c>
      <c r="B11" s="308"/>
      <c r="C11" s="327"/>
      <c r="D11" s="323" t="s">
        <v>246</v>
      </c>
      <c r="E11" s="324" t="s">
        <v>368</v>
      </c>
      <c r="F11" s="325">
        <v>3</v>
      </c>
      <c r="G11" s="325">
        <f>'[1]SANCTION POST'!F12</f>
        <v>0</v>
      </c>
      <c r="H11" s="325">
        <v>3</v>
      </c>
      <c r="I11" s="326">
        <f t="shared" si="0"/>
        <v>0</v>
      </c>
    </row>
    <row r="12" spans="1:9" ht="15.75" customHeight="1">
      <c r="A12" s="308">
        <v>4</v>
      </c>
      <c r="B12" s="308"/>
      <c r="C12" s="327"/>
      <c r="D12" s="323" t="s">
        <v>369</v>
      </c>
      <c r="E12" s="324" t="s">
        <v>370</v>
      </c>
      <c r="F12" s="325">
        <f>'[1]SANCTION POST'!I5</f>
        <v>4</v>
      </c>
      <c r="G12" s="325">
        <v>1</v>
      </c>
      <c r="H12" s="325">
        <v>2</v>
      </c>
      <c r="I12" s="326">
        <f>F12-(G12+H12)</f>
        <v>1</v>
      </c>
    </row>
    <row r="13" spans="1:9" ht="15.75" customHeight="1">
      <c r="A13" s="308">
        <v>5</v>
      </c>
      <c r="B13" s="327"/>
      <c r="C13" s="327"/>
      <c r="D13" s="323" t="s">
        <v>142</v>
      </c>
      <c r="E13" s="324" t="s">
        <v>371</v>
      </c>
      <c r="F13" s="325">
        <v>1</v>
      </c>
      <c r="G13" s="325">
        <v>0</v>
      </c>
      <c r="H13" s="325">
        <v>0</v>
      </c>
      <c r="I13" s="326">
        <f>F13-(G13+H13)</f>
        <v>1</v>
      </c>
    </row>
    <row r="14" spans="1:9" ht="15.75" customHeight="1">
      <c r="A14" s="308">
        <v>6</v>
      </c>
      <c r="B14" s="327"/>
      <c r="C14" s="327"/>
      <c r="D14" s="323" t="s">
        <v>372</v>
      </c>
      <c r="E14" s="324" t="s">
        <v>368</v>
      </c>
      <c r="F14" s="325">
        <f>'[1]SANCTION POST'!G5</f>
        <v>0</v>
      </c>
      <c r="G14" s="325">
        <f>'[1]SANCTION POST'!G12</f>
        <v>0</v>
      </c>
      <c r="H14" s="325">
        <f>'[1]SANCTION POST'!G14</f>
        <v>0</v>
      </c>
      <c r="I14" s="326">
        <f t="shared" si="0"/>
        <v>0</v>
      </c>
    </row>
    <row r="15" spans="1:9" ht="15.75" customHeight="1">
      <c r="A15" s="308">
        <v>7</v>
      </c>
      <c r="B15" s="327"/>
      <c r="C15" s="327"/>
      <c r="D15" s="323" t="s">
        <v>373</v>
      </c>
      <c r="E15" s="324" t="s">
        <v>370</v>
      </c>
      <c r="F15" s="325">
        <f>'[1]SANCTION POST'!J5</f>
        <v>0</v>
      </c>
      <c r="G15" s="325">
        <f>'[1]SANCTION POST'!J12</f>
        <v>0</v>
      </c>
      <c r="H15" s="325">
        <f>'[1]SANCTION POST'!J14</f>
        <v>0</v>
      </c>
      <c r="I15" s="326">
        <f t="shared" si="0"/>
        <v>0</v>
      </c>
    </row>
    <row r="16" spans="1:9" ht="15.75" customHeight="1">
      <c r="A16" s="308">
        <v>8</v>
      </c>
      <c r="B16" s="327"/>
      <c r="C16" s="327"/>
      <c r="D16" s="323" t="s">
        <v>374</v>
      </c>
      <c r="E16" s="324" t="s">
        <v>371</v>
      </c>
      <c r="F16" s="325">
        <v>0</v>
      </c>
      <c r="G16" s="325">
        <v>0</v>
      </c>
      <c r="H16" s="325">
        <f>'[1]SANCTION POST'!N14</f>
        <v>0</v>
      </c>
      <c r="I16" s="326">
        <f t="shared" si="0"/>
        <v>0</v>
      </c>
    </row>
    <row r="17" spans="1:13" ht="15.75" customHeight="1">
      <c r="A17" s="308">
        <v>9</v>
      </c>
      <c r="B17" s="327"/>
      <c r="C17" s="327"/>
      <c r="D17" s="323" t="s">
        <v>375</v>
      </c>
      <c r="E17" s="324" t="s">
        <v>370</v>
      </c>
      <c r="F17" s="325">
        <f>'[1]SANCTION POST'!H5</f>
        <v>0</v>
      </c>
      <c r="G17" s="325">
        <f>'[1]SANCTION POST'!H12</f>
        <v>0</v>
      </c>
      <c r="H17" s="325">
        <f>'[1]SANCTION POST'!H14</f>
        <v>0</v>
      </c>
      <c r="I17" s="326">
        <f t="shared" si="0"/>
        <v>0</v>
      </c>
    </row>
    <row r="18" spans="1:13" ht="15.75" customHeight="1">
      <c r="A18" s="308">
        <v>10</v>
      </c>
      <c r="B18" s="327"/>
      <c r="C18" s="327"/>
      <c r="D18" s="323" t="s">
        <v>376</v>
      </c>
      <c r="E18" s="324" t="s">
        <v>370</v>
      </c>
      <c r="F18" s="325">
        <f>'[1]SANCTION POST'!K5</f>
        <v>0</v>
      </c>
      <c r="G18" s="325">
        <f>'[1]SANCTION POST'!K12</f>
        <v>0</v>
      </c>
      <c r="H18" s="325">
        <f>'[1]SANCTION POST'!K14</f>
        <v>0</v>
      </c>
      <c r="I18" s="326">
        <f t="shared" si="0"/>
        <v>0</v>
      </c>
    </row>
    <row r="19" spans="1:13" ht="15.75" customHeight="1">
      <c r="A19" s="308">
        <v>11</v>
      </c>
      <c r="B19" s="327"/>
      <c r="C19" s="327"/>
      <c r="D19" s="323" t="s">
        <v>377</v>
      </c>
      <c r="E19" s="324" t="s">
        <v>371</v>
      </c>
      <c r="F19" s="325">
        <v>0</v>
      </c>
      <c r="G19" s="325">
        <v>0</v>
      </c>
      <c r="H19" s="325">
        <f>'[1]SANCTION POST'!O14</f>
        <v>0</v>
      </c>
      <c r="I19" s="326">
        <f t="shared" si="0"/>
        <v>0</v>
      </c>
    </row>
    <row r="20" spans="1:13" ht="15.75" customHeight="1">
      <c r="A20" s="308">
        <v>12</v>
      </c>
      <c r="B20" s="327"/>
      <c r="C20" s="327"/>
      <c r="D20" s="323" t="s">
        <v>378</v>
      </c>
      <c r="E20" s="324" t="s">
        <v>371</v>
      </c>
      <c r="F20" s="325">
        <f>'[1]SANCTION POST'!L5</f>
        <v>0</v>
      </c>
      <c r="G20" s="325">
        <f>'[1]SANCTION POST'!L12</f>
        <v>0</v>
      </c>
      <c r="H20" s="325">
        <f>'[1]SANCTION POST'!L14</f>
        <v>0</v>
      </c>
      <c r="I20" s="326">
        <f t="shared" si="0"/>
        <v>0</v>
      </c>
    </row>
    <row r="21" spans="1:13" ht="15.75" customHeight="1">
      <c r="A21" s="308">
        <v>13</v>
      </c>
      <c r="B21" s="327"/>
      <c r="C21" s="327"/>
      <c r="D21" s="323" t="s">
        <v>378</v>
      </c>
      <c r="E21" s="324" t="s">
        <v>379</v>
      </c>
      <c r="F21" s="325">
        <f>'[1]SANCTION POST'!P5</f>
        <v>0</v>
      </c>
      <c r="G21" s="325">
        <f>'[1]SANCTION POST'!P12</f>
        <v>0</v>
      </c>
      <c r="H21" s="325">
        <f>'[1]SANCTION POST'!P14</f>
        <v>0</v>
      </c>
      <c r="I21" s="326">
        <f t="shared" si="0"/>
        <v>0</v>
      </c>
    </row>
    <row r="22" spans="1:13" ht="15.75" customHeight="1">
      <c r="A22" s="308">
        <v>14</v>
      </c>
      <c r="B22" s="327"/>
      <c r="C22" s="327"/>
      <c r="D22" s="323" t="s">
        <v>380</v>
      </c>
      <c r="E22" s="324" t="s">
        <v>371</v>
      </c>
      <c r="F22" s="325">
        <v>0</v>
      </c>
      <c r="G22" s="325">
        <v>0</v>
      </c>
      <c r="H22" s="325">
        <f>'[1]SANCTION POST'!Q14</f>
        <v>0</v>
      </c>
      <c r="I22" s="326">
        <f t="shared" si="0"/>
        <v>0</v>
      </c>
    </row>
    <row r="23" spans="1:13" ht="15.75" customHeight="1">
      <c r="A23" s="308">
        <v>15</v>
      </c>
      <c r="B23" s="327"/>
      <c r="C23" s="327"/>
      <c r="D23" s="323" t="s">
        <v>381</v>
      </c>
      <c r="E23" s="324" t="s">
        <v>379</v>
      </c>
      <c r="F23" s="325">
        <f>'[1]SANCTION POST'!R5</f>
        <v>0</v>
      </c>
      <c r="G23" s="325">
        <f>'[1]SANCTION POST'!R12</f>
        <v>0</v>
      </c>
      <c r="H23" s="325">
        <f>'[1]SANCTION POST'!R14</f>
        <v>0</v>
      </c>
      <c r="I23" s="326">
        <f t="shared" si="0"/>
        <v>0</v>
      </c>
    </row>
    <row r="24" spans="1:13" ht="15.75" customHeight="1">
      <c r="A24" s="308">
        <v>16</v>
      </c>
      <c r="B24" s="327"/>
      <c r="C24" s="327"/>
      <c r="D24" s="323" t="s">
        <v>382</v>
      </c>
      <c r="E24" s="324" t="s">
        <v>383</v>
      </c>
      <c r="F24" s="325">
        <f>'[1]SANCTION POST'!S5</f>
        <v>1</v>
      </c>
      <c r="G24" s="325">
        <f>'[1]SANCTION POST'!S12</f>
        <v>0</v>
      </c>
      <c r="H24" s="325">
        <v>0</v>
      </c>
      <c r="I24" s="326">
        <f t="shared" si="0"/>
        <v>1</v>
      </c>
    </row>
    <row r="25" spans="1:13" ht="15.75" customHeight="1">
      <c r="A25" s="308">
        <v>17</v>
      </c>
      <c r="B25" s="327"/>
      <c r="C25" s="327"/>
      <c r="D25" s="323" t="s">
        <v>76</v>
      </c>
      <c r="E25" s="324" t="s">
        <v>384</v>
      </c>
      <c r="F25" s="325">
        <f>'[1]SANCTION POST'!T5</f>
        <v>0</v>
      </c>
      <c r="G25" s="325">
        <f>'[1]SANCTION POST'!T12</f>
        <v>0</v>
      </c>
      <c r="H25" s="325">
        <f>'[1]SANCTION POST'!T14</f>
        <v>0</v>
      </c>
      <c r="I25" s="326">
        <f t="shared" si="0"/>
        <v>0</v>
      </c>
    </row>
    <row r="26" spans="1:13" ht="15.75" customHeight="1">
      <c r="A26" s="308">
        <v>18</v>
      </c>
      <c r="B26" s="327"/>
      <c r="C26" s="327"/>
      <c r="D26" s="323" t="s">
        <v>385</v>
      </c>
      <c r="E26" s="324" t="s">
        <v>384</v>
      </c>
      <c r="F26" s="325">
        <f>'[1]SANCTION POST'!U5</f>
        <v>0</v>
      </c>
      <c r="G26" s="325">
        <f>'[1]SANCTION POST'!U12</f>
        <v>0</v>
      </c>
      <c r="H26" s="325">
        <f>'[1]SANCTION POST'!U14</f>
        <v>0</v>
      </c>
      <c r="I26" s="326">
        <f t="shared" si="0"/>
        <v>0</v>
      </c>
    </row>
    <row r="27" spans="1:13" ht="15.75" customHeight="1">
      <c r="A27" s="308">
        <v>19</v>
      </c>
      <c r="B27" s="327"/>
      <c r="C27" s="327"/>
      <c r="D27" s="323" t="s">
        <v>386</v>
      </c>
      <c r="E27" s="324" t="s">
        <v>384</v>
      </c>
      <c r="F27" s="325">
        <v>1</v>
      </c>
      <c r="G27" s="325">
        <v>0</v>
      </c>
      <c r="H27" s="325">
        <f>'[1]SANCTION POST'!V14</f>
        <v>0</v>
      </c>
      <c r="I27" s="326">
        <f t="shared" si="0"/>
        <v>1</v>
      </c>
    </row>
    <row r="28" spans="1:13" ht="17.25" customHeight="1" thickBot="1">
      <c r="A28" s="513" t="s">
        <v>152</v>
      </c>
      <c r="B28" s="514"/>
      <c r="C28" s="514"/>
      <c r="D28" s="514"/>
      <c r="E28" s="515"/>
      <c r="F28" s="325">
        <f>SUM(F9:F27)</f>
        <v>11</v>
      </c>
      <c r="G28" s="325">
        <f t="shared" ref="G28:I28" si="1">SUM(G9:G27)</f>
        <v>2</v>
      </c>
      <c r="H28" s="325">
        <f t="shared" si="1"/>
        <v>5</v>
      </c>
      <c r="I28" s="326">
        <f t="shared" si="1"/>
        <v>4</v>
      </c>
    </row>
    <row r="29" spans="1:13">
      <c r="A29" s="4" t="s">
        <v>301</v>
      </c>
      <c r="F29" s="328"/>
      <c r="G29" s="328"/>
      <c r="H29" s="328"/>
      <c r="I29" s="328"/>
    </row>
    <row r="30" spans="1:13">
      <c r="F30" s="328"/>
      <c r="G30" s="328"/>
      <c r="H30" s="328"/>
      <c r="I30" s="328"/>
    </row>
    <row r="31" spans="1:13">
      <c r="D31" s="289"/>
      <c r="G31" s="4" t="s">
        <v>303</v>
      </c>
      <c r="H31" s="4"/>
    </row>
    <row r="32" spans="1:13">
      <c r="D32" s="438"/>
      <c r="E32" s="438"/>
      <c r="F32" s="438"/>
      <c r="K32" s="438"/>
      <c r="L32" s="438"/>
      <c r="M32" s="438"/>
    </row>
  </sheetData>
  <mergeCells count="16">
    <mergeCell ref="K32:M32"/>
    <mergeCell ref="A1:I1"/>
    <mergeCell ref="C2:H2"/>
    <mergeCell ref="C3:G3"/>
    <mergeCell ref="A4:I4"/>
    <mergeCell ref="A5:I5"/>
    <mergeCell ref="A6:A7"/>
    <mergeCell ref="B6:B7"/>
    <mergeCell ref="C6:C7"/>
    <mergeCell ref="D6:D7"/>
    <mergeCell ref="E6:E7"/>
    <mergeCell ref="F6:F7"/>
    <mergeCell ref="G6:H6"/>
    <mergeCell ref="I6:I7"/>
    <mergeCell ref="A28:E28"/>
    <mergeCell ref="D32:F32"/>
  </mergeCells>
  <pageMargins left="0.511811023622047" right="0.27559055118110198" top="0.35433070866141703" bottom="0.31496062992126" header="0.31496062992126" footer="0.31496062992126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4" workbookViewId="0">
      <selection activeCell="M6" sqref="M6:M8"/>
    </sheetView>
  </sheetViews>
  <sheetFormatPr defaultRowHeight="14.5"/>
  <cols>
    <col min="1" max="1" width="9.81640625" customWidth="1"/>
    <col min="2" max="2" width="13.1796875" customWidth="1"/>
    <col min="3" max="3" width="9.1796875" customWidth="1"/>
    <col min="4" max="4" width="8.54296875" customWidth="1"/>
    <col min="5" max="5" width="7.54296875" customWidth="1"/>
    <col min="6" max="6" width="8.81640625" customWidth="1"/>
    <col min="7" max="7" width="9.7265625" customWidth="1"/>
    <col min="8" max="8" width="10.453125" customWidth="1"/>
    <col min="9" max="9" width="10.54296875" customWidth="1"/>
    <col min="11" max="11" width="7.81640625" customWidth="1"/>
    <col min="12" max="12" width="9" customWidth="1"/>
    <col min="13" max="13" width="8" customWidth="1"/>
    <col min="14" max="14" width="8.453125" customWidth="1"/>
    <col min="16" max="16" width="8.26953125" customWidth="1"/>
    <col min="17" max="17" width="7.7265625" customWidth="1"/>
    <col min="18" max="18" width="8.26953125" customWidth="1"/>
  </cols>
  <sheetData>
    <row r="1" spans="1:18" ht="21" customHeight="1">
      <c r="A1" s="517" t="s">
        <v>387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</row>
    <row r="2" spans="1:18" ht="20.25" customHeight="1">
      <c r="A2" s="517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</row>
    <row r="3" spans="1:18" ht="41.25" customHeight="1">
      <c r="A3" s="518" t="str">
        <f>'[1]01'!C2</f>
        <v>dk;kZy; dk uke&amp;</v>
      </c>
      <c r="B3" s="518"/>
      <c r="C3" s="434" t="str">
        <f>Sheet1!B5</f>
        <v>jktdh; mPp ek/;fed fo|ky; lq[kokluh ¼Msxkuk½] ukxkSj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329">
        <f>Sheet1!J5</f>
        <v>26862</v>
      </c>
    </row>
    <row r="4" spans="1:18" ht="41.25" customHeight="1">
      <c r="A4" s="330"/>
      <c r="B4" s="330" t="str">
        <f>'[1]01'!C3</f>
        <v xml:space="preserve">ys[kk en  </v>
      </c>
      <c r="C4" s="519" t="str">
        <f>Sheet1!C7</f>
        <v>2202-02-109-01-00   SF</v>
      </c>
      <c r="D4" s="519"/>
      <c r="E4" s="519"/>
      <c r="F4" s="519"/>
      <c r="G4" s="519"/>
      <c r="H4" s="519"/>
      <c r="I4" s="519"/>
      <c r="J4" s="519"/>
    </row>
    <row r="5" spans="1:18" ht="6" customHeight="1">
      <c r="A5" s="516" t="s">
        <v>388</v>
      </c>
      <c r="B5" s="516"/>
      <c r="C5" s="516"/>
      <c r="D5" s="516"/>
      <c r="E5" s="516"/>
      <c r="F5" s="516"/>
      <c r="G5" s="516"/>
      <c r="H5" s="516"/>
      <c r="I5" s="516"/>
    </row>
    <row r="6" spans="1:18" ht="15" customHeight="1">
      <c r="A6" s="520" t="s">
        <v>356</v>
      </c>
      <c r="B6" s="520" t="s">
        <v>389</v>
      </c>
      <c r="C6" s="520" t="s">
        <v>358</v>
      </c>
      <c r="D6" s="520" t="s">
        <v>103</v>
      </c>
      <c r="E6" s="520" t="s">
        <v>390</v>
      </c>
      <c r="F6" s="520" t="s">
        <v>391</v>
      </c>
      <c r="G6" s="520" t="s">
        <v>392</v>
      </c>
      <c r="H6" s="520" t="s">
        <v>393</v>
      </c>
      <c r="I6" s="520" t="s">
        <v>394</v>
      </c>
      <c r="J6" s="520" t="s">
        <v>393</v>
      </c>
      <c r="K6" s="520" t="s">
        <v>395</v>
      </c>
      <c r="L6" s="520" t="s">
        <v>393</v>
      </c>
      <c r="M6" s="520" t="s">
        <v>396</v>
      </c>
      <c r="N6" s="520" t="s">
        <v>393</v>
      </c>
      <c r="O6" s="520" t="s">
        <v>397</v>
      </c>
      <c r="P6" s="520" t="s">
        <v>393</v>
      </c>
      <c r="Q6" s="520" t="s">
        <v>398</v>
      </c>
      <c r="R6" s="520" t="s">
        <v>393</v>
      </c>
    </row>
    <row r="7" spans="1:18" ht="15" customHeight="1">
      <c r="A7" s="520"/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</row>
    <row r="8" spans="1:18" ht="137.25" customHeight="1">
      <c r="A8" s="520"/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</row>
    <row r="9" spans="1:18" ht="22.5" customHeight="1">
      <c r="A9" s="331">
        <v>1</v>
      </c>
      <c r="B9" s="331">
        <v>2</v>
      </c>
      <c r="C9" s="331">
        <v>3</v>
      </c>
      <c r="D9" s="331">
        <v>4</v>
      </c>
      <c r="E9" s="331">
        <v>5</v>
      </c>
      <c r="F9" s="331">
        <v>6</v>
      </c>
      <c r="G9" s="331">
        <v>7</v>
      </c>
      <c r="H9" s="331">
        <v>8</v>
      </c>
      <c r="I9" s="331">
        <v>9</v>
      </c>
      <c r="J9" s="331">
        <v>10</v>
      </c>
      <c r="K9" s="331">
        <v>11</v>
      </c>
      <c r="L9" s="331">
        <v>12</v>
      </c>
      <c r="M9" s="331">
        <v>13</v>
      </c>
      <c r="N9" s="331">
        <v>14</v>
      </c>
      <c r="O9" s="331">
        <v>15</v>
      </c>
      <c r="P9" s="331">
        <v>16</v>
      </c>
      <c r="Q9" s="331">
        <v>17</v>
      </c>
      <c r="R9" s="331">
        <v>18</v>
      </c>
    </row>
    <row r="10" spans="1:18">
      <c r="A10" s="332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</row>
    <row r="11" spans="1:18">
      <c r="A11" s="332"/>
      <c r="B11" s="332"/>
      <c r="C11" s="333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</row>
    <row r="12" spans="1:18" ht="23.25" customHeight="1">
      <c r="A12" s="332"/>
      <c r="B12" s="332"/>
      <c r="C12" s="521" t="s">
        <v>399</v>
      </c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  <c r="Q12" s="332"/>
      <c r="R12" s="332"/>
    </row>
    <row r="13" spans="1:18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</row>
    <row r="14" spans="1:18">
      <c r="A14" s="332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</row>
    <row r="15" spans="1:18">
      <c r="A15" s="332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</row>
    <row r="20" spans="1:18" ht="18">
      <c r="A20" s="524" t="s">
        <v>301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</row>
    <row r="22" spans="1:18">
      <c r="D22" s="289"/>
    </row>
    <row r="23" spans="1:18">
      <c r="L23" s="525" t="s">
        <v>303</v>
      </c>
      <c r="M23" s="525"/>
      <c r="N23" s="525"/>
      <c r="O23" s="525"/>
    </row>
  </sheetData>
  <mergeCells count="27">
    <mergeCell ref="C12:P12"/>
    <mergeCell ref="A20:R20"/>
    <mergeCell ref="L23:O23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A6:A8"/>
    <mergeCell ref="B6:B8"/>
    <mergeCell ref="C6:C8"/>
    <mergeCell ref="D6:D8"/>
    <mergeCell ref="E6:E8"/>
    <mergeCell ref="F6:F8"/>
    <mergeCell ref="A5:I5"/>
    <mergeCell ref="A1:R1"/>
    <mergeCell ref="A2:R2"/>
    <mergeCell ref="A3:B3"/>
    <mergeCell ref="C3:N3"/>
    <mergeCell ref="C4:J4"/>
  </mergeCells>
  <pageMargins left="0.55000000000000004" right="0.18" top="0.5" bottom="0.37" header="0.41" footer="0.2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7" sqref="K7"/>
    </sheetView>
  </sheetViews>
  <sheetFormatPr defaultRowHeight="14.5"/>
  <cols>
    <col min="1" max="1" width="6.7265625" customWidth="1"/>
    <col min="2" max="2" width="19.26953125" customWidth="1"/>
    <col min="3" max="3" width="12.54296875" customWidth="1"/>
    <col min="4" max="4" width="4.7265625" customWidth="1"/>
    <col min="5" max="5" width="11.90625" customWidth="1"/>
    <col min="6" max="6" width="15.26953125" customWidth="1"/>
    <col min="7" max="8" width="7.1796875" customWidth="1"/>
    <col min="9" max="9" width="9.7265625" customWidth="1"/>
    <col min="10" max="11" width="9.26953125" customWidth="1"/>
    <col min="12" max="15" width="6.453125" customWidth="1"/>
    <col min="16" max="16" width="5.81640625" customWidth="1"/>
  </cols>
  <sheetData>
    <row r="1" spans="1:16" s="334" customFormat="1" ht="19.149999999999999" customHeight="1">
      <c r="A1" s="526" t="s">
        <v>400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</row>
    <row r="2" spans="1:16" s="334" customFormat="1" ht="17.5">
      <c r="A2" s="527" t="s">
        <v>401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</row>
    <row r="3" spans="1:16" s="334" customFormat="1" ht="17.5">
      <c r="A3" s="528" t="s">
        <v>402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</row>
    <row r="4" spans="1:16" s="334" customFormat="1" ht="22.5" customHeight="1">
      <c r="A4" s="335"/>
      <c r="B4" s="335"/>
      <c r="C4" s="335"/>
      <c r="D4" s="335"/>
      <c r="E4" s="335" t="str">
        <f>'[1]01'!C3</f>
        <v xml:space="preserve">ys[kk en  </v>
      </c>
      <c r="F4" s="529" t="str">
        <f>Sheet1!C7</f>
        <v>2202-02-109-01-00   SF</v>
      </c>
      <c r="G4" s="529"/>
      <c r="H4" s="529"/>
      <c r="I4" s="529"/>
      <c r="J4" s="529"/>
      <c r="K4" s="529"/>
      <c r="L4" s="529"/>
      <c r="M4" s="530" t="s">
        <v>403</v>
      </c>
      <c r="N4" s="530"/>
      <c r="O4" s="530"/>
      <c r="P4" s="530"/>
    </row>
    <row r="5" spans="1:16" s="336" customFormat="1" ht="48" customHeight="1">
      <c r="A5" s="532" t="s">
        <v>404</v>
      </c>
      <c r="B5" s="532" t="s">
        <v>405</v>
      </c>
      <c r="C5" s="531" t="s">
        <v>406</v>
      </c>
      <c r="D5" s="531" t="s">
        <v>407</v>
      </c>
      <c r="E5" s="531" t="s">
        <v>408</v>
      </c>
      <c r="F5" s="531" t="s">
        <v>409</v>
      </c>
      <c r="G5" s="532" t="s">
        <v>410</v>
      </c>
      <c r="H5" s="535" t="s">
        <v>411</v>
      </c>
      <c r="I5" s="536"/>
      <c r="J5" s="531" t="s">
        <v>412</v>
      </c>
      <c r="K5" s="531" t="s">
        <v>413</v>
      </c>
      <c r="L5" s="532" t="s">
        <v>414</v>
      </c>
      <c r="M5" s="531" t="s">
        <v>415</v>
      </c>
      <c r="N5" s="531" t="s">
        <v>416</v>
      </c>
      <c r="O5" s="531" t="s">
        <v>417</v>
      </c>
      <c r="P5" s="532" t="s">
        <v>418</v>
      </c>
    </row>
    <row r="6" spans="1:16" s="336" customFormat="1" ht="76.900000000000006" customHeight="1">
      <c r="A6" s="533"/>
      <c r="B6" s="533"/>
      <c r="C6" s="531"/>
      <c r="D6" s="531"/>
      <c r="E6" s="531"/>
      <c r="F6" s="531"/>
      <c r="G6" s="533"/>
      <c r="H6" s="337" t="s">
        <v>419</v>
      </c>
      <c r="I6" s="337" t="s">
        <v>420</v>
      </c>
      <c r="J6" s="531"/>
      <c r="K6" s="531"/>
      <c r="L6" s="533"/>
      <c r="M6" s="531"/>
      <c r="N6" s="531"/>
      <c r="O6" s="531"/>
      <c r="P6" s="533"/>
    </row>
    <row r="7" spans="1:16" s="288" customFormat="1" ht="100.5" customHeight="1">
      <c r="A7" s="272">
        <f>Sheet1!J5</f>
        <v>26862</v>
      </c>
      <c r="B7" s="272" t="str">
        <f>Sheet1!B5</f>
        <v>jktdh; mPp ek/;fed fo|ky; lq[kokluh ¼Msxkuk½] ukxkSj</v>
      </c>
      <c r="C7" s="38"/>
      <c r="D7" s="38">
        <v>1</v>
      </c>
      <c r="E7" s="38" t="s">
        <v>456</v>
      </c>
      <c r="F7" s="347">
        <v>110183035912</v>
      </c>
      <c r="G7" s="277" t="s">
        <v>30</v>
      </c>
      <c r="H7" s="24" t="s">
        <v>463</v>
      </c>
      <c r="I7" s="24" t="s">
        <v>464</v>
      </c>
      <c r="J7" s="348">
        <v>26500</v>
      </c>
      <c r="K7" s="349">
        <v>318000</v>
      </c>
      <c r="L7" s="350" t="s">
        <v>545</v>
      </c>
      <c r="M7" s="351">
        <v>0</v>
      </c>
      <c r="N7" s="351">
        <v>318000</v>
      </c>
      <c r="O7" s="351">
        <v>318000</v>
      </c>
      <c r="P7" s="352"/>
    </row>
    <row r="8" spans="1:16" s="288" customFormat="1" ht="21.65" hidden="1" customHeight="1">
      <c r="A8" s="273"/>
      <c r="B8" s="273"/>
      <c r="C8" s="353"/>
      <c r="D8" s="353"/>
      <c r="E8" s="353"/>
      <c r="F8" s="347"/>
      <c r="G8" s="277"/>
      <c r="H8" s="24"/>
      <c r="I8" s="24"/>
      <c r="J8" s="348"/>
      <c r="K8" s="349"/>
      <c r="L8" s="350"/>
      <c r="M8" s="351"/>
      <c r="N8" s="351"/>
      <c r="O8" s="351"/>
      <c r="P8" s="354"/>
    </row>
    <row r="9" spans="1:16" s="288" customFormat="1" ht="21.65" hidden="1" customHeight="1">
      <c r="A9" s="273"/>
      <c r="B9" s="273"/>
      <c r="C9" s="353"/>
      <c r="D9" s="353"/>
      <c r="E9" s="353"/>
      <c r="F9" s="347"/>
      <c r="G9" s="277"/>
      <c r="H9" s="24"/>
      <c r="I9" s="24"/>
      <c r="J9" s="348"/>
      <c r="K9" s="349"/>
      <c r="L9" s="350"/>
      <c r="M9" s="351"/>
      <c r="N9" s="351"/>
      <c r="O9" s="351"/>
      <c r="P9" s="354"/>
    </row>
    <row r="10" spans="1:16" s="288" customFormat="1" ht="21.65" hidden="1" customHeight="1">
      <c r="A10" s="273"/>
      <c r="B10" s="273"/>
      <c r="C10" s="355"/>
      <c r="D10" s="355"/>
      <c r="E10" s="355"/>
      <c r="F10" s="356"/>
      <c r="G10" s="272"/>
      <c r="H10" s="273"/>
      <c r="I10" s="273"/>
      <c r="J10" s="357"/>
      <c r="K10" s="349"/>
      <c r="L10" s="350"/>
      <c r="M10" s="351"/>
      <c r="N10" s="351"/>
      <c r="O10" s="351"/>
      <c r="P10" s="354"/>
    </row>
    <row r="11" spans="1:16" s="288" customFormat="1" ht="21.65" hidden="1" customHeight="1">
      <c r="A11" s="273"/>
      <c r="B11" s="273"/>
      <c r="C11" s="355"/>
      <c r="D11" s="355"/>
      <c r="E11" s="355"/>
      <c r="F11" s="356"/>
      <c r="G11" s="272"/>
      <c r="H11" s="273"/>
      <c r="I11" s="273"/>
      <c r="J11" s="357"/>
      <c r="K11" s="349"/>
      <c r="L11" s="350"/>
      <c r="M11" s="351"/>
      <c r="N11" s="351"/>
      <c r="O11" s="351"/>
      <c r="P11" s="354"/>
    </row>
    <row r="12" spans="1:16" s="288" customFormat="1" ht="21.65" hidden="1" customHeight="1">
      <c r="A12" s="273"/>
      <c r="B12" s="273"/>
      <c r="C12" s="355"/>
      <c r="D12" s="355"/>
      <c r="E12" s="355"/>
      <c r="F12" s="356"/>
      <c r="G12" s="272"/>
      <c r="H12" s="273"/>
      <c r="I12" s="273"/>
      <c r="J12" s="357"/>
      <c r="K12" s="349"/>
      <c r="L12" s="350"/>
      <c r="M12" s="351"/>
      <c r="N12" s="351"/>
      <c r="O12" s="351"/>
      <c r="P12" s="354"/>
    </row>
    <row r="13" spans="1:16" s="288" customFormat="1" ht="21.65" hidden="1" customHeight="1">
      <c r="A13" s="273"/>
      <c r="B13" s="273"/>
      <c r="C13" s="355"/>
      <c r="D13" s="355"/>
      <c r="E13" s="355"/>
      <c r="F13" s="356"/>
      <c r="G13" s="272"/>
      <c r="H13" s="273"/>
      <c r="I13" s="273"/>
      <c r="J13" s="357"/>
      <c r="K13" s="349"/>
      <c r="L13" s="350"/>
      <c r="M13" s="351"/>
      <c r="N13" s="351"/>
      <c r="O13" s="351"/>
      <c r="P13" s="354"/>
    </row>
    <row r="14" spans="1:16" s="288" customFormat="1" ht="21.65" hidden="1" customHeight="1">
      <c r="A14" s="273"/>
      <c r="B14" s="273"/>
      <c r="C14" s="355"/>
      <c r="D14" s="355"/>
      <c r="E14" s="355"/>
      <c r="F14" s="356"/>
      <c r="G14" s="272"/>
      <c r="H14" s="273"/>
      <c r="I14" s="273"/>
      <c r="J14" s="357"/>
      <c r="K14" s="349"/>
      <c r="L14" s="350"/>
      <c r="M14" s="351"/>
      <c r="N14" s="351"/>
      <c r="O14" s="351"/>
      <c r="P14" s="354"/>
    </row>
    <row r="15" spans="1:16" s="288" customFormat="1" ht="21.65" hidden="1" customHeight="1">
      <c r="A15" s="273"/>
      <c r="B15" s="273"/>
      <c r="C15" s="355"/>
      <c r="D15" s="355"/>
      <c r="E15" s="355"/>
      <c r="F15" s="356"/>
      <c r="G15" s="272"/>
      <c r="H15" s="273"/>
      <c r="I15" s="273"/>
      <c r="J15" s="357"/>
      <c r="K15" s="349"/>
      <c r="L15" s="350"/>
      <c r="M15" s="351"/>
      <c r="N15" s="351"/>
      <c r="O15" s="351"/>
      <c r="P15" s="354"/>
    </row>
    <row r="16" spans="1:16" s="288" customFormat="1" ht="18.649999999999999" hidden="1" customHeight="1">
      <c r="A16" s="273"/>
      <c r="B16" s="273"/>
      <c r="C16" s="271"/>
      <c r="D16" s="271"/>
      <c r="E16" s="271"/>
      <c r="F16" s="356"/>
      <c r="G16" s="272"/>
      <c r="H16" s="273"/>
      <c r="I16" s="273"/>
      <c r="J16" s="357"/>
      <c r="K16" s="358"/>
      <c r="L16" s="358"/>
      <c r="M16" s="358"/>
      <c r="N16" s="358"/>
      <c r="O16" s="358"/>
      <c r="P16" s="354"/>
    </row>
    <row r="17" spans="1:16" s="288" customFormat="1" ht="20.5" hidden="1" customHeight="1">
      <c r="A17" s="273"/>
      <c r="B17" s="273"/>
      <c r="C17" s="359"/>
      <c r="D17" s="359"/>
      <c r="E17" s="359"/>
      <c r="F17" s="356"/>
      <c r="G17" s="272"/>
      <c r="H17" s="273"/>
      <c r="I17" s="273"/>
      <c r="J17" s="354"/>
      <c r="K17" s="349"/>
      <c r="L17" s="350"/>
      <c r="M17" s="351"/>
      <c r="N17" s="351"/>
      <c r="O17" s="351"/>
      <c r="P17" s="354"/>
    </row>
    <row r="18" spans="1:16" s="288" customFormat="1" ht="21" hidden="1" customHeight="1">
      <c r="A18" s="360"/>
      <c r="B18" s="360"/>
      <c r="C18" s="361"/>
      <c r="D18" s="361"/>
      <c r="E18" s="361"/>
      <c r="F18" s="360"/>
      <c r="G18" s="360"/>
      <c r="H18" s="360"/>
      <c r="I18" s="360"/>
      <c r="J18" s="362"/>
      <c r="K18" s="362"/>
      <c r="L18" s="362"/>
      <c r="M18" s="362"/>
      <c r="N18" s="362"/>
      <c r="O18" s="362"/>
      <c r="P18" s="363"/>
    </row>
    <row r="19" spans="1:16" hidden="1">
      <c r="A19" s="534"/>
      <c r="B19" s="534"/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</row>
    <row r="21" spans="1:16">
      <c r="M21" s="289" t="s">
        <v>303</v>
      </c>
      <c r="N21" s="289"/>
    </row>
    <row r="24" spans="1:16">
      <c r="J24" s="339"/>
    </row>
  </sheetData>
  <mergeCells count="21">
    <mergeCell ref="M5:M6"/>
    <mergeCell ref="N5:N6"/>
    <mergeCell ref="O5:O6"/>
    <mergeCell ref="P5:P6"/>
    <mergeCell ref="A19:P19"/>
    <mergeCell ref="F5:F6"/>
    <mergeCell ref="G5:G6"/>
    <mergeCell ref="H5:I5"/>
    <mergeCell ref="J5:J6"/>
    <mergeCell ref="K5:K6"/>
    <mergeCell ref="L5:L6"/>
    <mergeCell ref="A5:A6"/>
    <mergeCell ref="B5:B6"/>
    <mergeCell ref="C5:C6"/>
    <mergeCell ref="D5:D6"/>
    <mergeCell ref="E5:E6"/>
    <mergeCell ref="A1:P1"/>
    <mergeCell ref="A2:P2"/>
    <mergeCell ref="A3:P3"/>
    <mergeCell ref="F4:L4"/>
    <mergeCell ref="M4:P4"/>
  </mergeCells>
  <pageMargins left="0.56000000000000005" right="0.27559055118110237" top="0.55118110236220474" bottom="0.39370078740157483" header="0.31496062992125984" footer="0.19685039370078741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15" sqref="C15"/>
    </sheetView>
  </sheetViews>
  <sheetFormatPr defaultRowHeight="14.5"/>
  <cols>
    <col min="2" max="2" width="24.26953125" customWidth="1"/>
    <col min="3" max="3" width="18.81640625" customWidth="1"/>
    <col min="4" max="4" width="21.26953125" customWidth="1"/>
    <col min="5" max="5" width="11.1796875" customWidth="1"/>
    <col min="6" max="6" width="15.1796875" customWidth="1"/>
    <col min="7" max="7" width="14.1796875" customWidth="1"/>
    <col min="8" max="8" width="18.26953125" customWidth="1"/>
  </cols>
  <sheetData>
    <row r="1" spans="1:8" ht="36.65" customHeight="1">
      <c r="A1" s="537" t="s">
        <v>421</v>
      </c>
      <c r="B1" s="537"/>
      <c r="C1" s="537"/>
      <c r="D1" s="537"/>
      <c r="E1" s="537"/>
      <c r="F1" s="537"/>
      <c r="G1" s="537"/>
      <c r="H1" s="537"/>
    </row>
    <row r="2" spans="1:8" ht="34.9" customHeight="1">
      <c r="A2" s="538">
        <f>Sheet1!J5</f>
        <v>26862</v>
      </c>
      <c r="B2" s="538"/>
      <c r="C2" s="538"/>
      <c r="D2" s="538"/>
      <c r="E2" s="538"/>
      <c r="F2" s="538"/>
      <c r="G2" s="538"/>
      <c r="H2" s="538"/>
    </row>
    <row r="3" spans="1:8" ht="18">
      <c r="A3" s="509" t="s">
        <v>356</v>
      </c>
      <c r="B3" s="509" t="s">
        <v>422</v>
      </c>
      <c r="C3" s="520" t="s">
        <v>358</v>
      </c>
      <c r="D3" s="520" t="s">
        <v>423</v>
      </c>
      <c r="E3" s="539" t="s">
        <v>1</v>
      </c>
      <c r="F3" s="539" t="s">
        <v>424</v>
      </c>
      <c r="G3" s="539"/>
      <c r="H3" s="539"/>
    </row>
    <row r="4" spans="1:8" ht="83.25" customHeight="1">
      <c r="A4" s="510"/>
      <c r="B4" s="510"/>
      <c r="C4" s="520"/>
      <c r="D4" s="520"/>
      <c r="E4" s="539"/>
      <c r="F4" s="323" t="s">
        <v>425</v>
      </c>
      <c r="G4" s="323" t="s">
        <v>426</v>
      </c>
      <c r="H4" s="320" t="s">
        <v>427</v>
      </c>
    </row>
    <row r="5" spans="1:8" ht="18">
      <c r="A5" s="340">
        <v>1</v>
      </c>
      <c r="B5" s="340">
        <v>2</v>
      </c>
      <c r="C5" s="340">
        <v>3</v>
      </c>
      <c r="D5" s="340">
        <v>4</v>
      </c>
      <c r="E5" s="340">
        <v>5</v>
      </c>
      <c r="F5" s="340">
        <v>6</v>
      </c>
      <c r="G5" s="340">
        <v>7</v>
      </c>
      <c r="H5" s="340">
        <v>8</v>
      </c>
    </row>
    <row r="6" spans="1:8" ht="60" customHeight="1">
      <c r="A6" s="332"/>
      <c r="B6" s="341" t="s">
        <v>428</v>
      </c>
      <c r="C6" s="332"/>
      <c r="D6" s="364" t="str">
        <f>Sheet1!B5</f>
        <v>jktdh; mPp ek/;fed fo|ky; lq[kokluh ¼Msxkuk½] ukxkSj</v>
      </c>
      <c r="E6" s="332"/>
      <c r="F6" s="332"/>
      <c r="G6" s="332"/>
      <c r="H6" s="285"/>
    </row>
    <row r="7" spans="1:8">
      <c r="A7" s="4" t="s">
        <v>301</v>
      </c>
    </row>
    <row r="9" spans="1:8">
      <c r="D9" s="289"/>
      <c r="H9" s="4" t="s">
        <v>303</v>
      </c>
    </row>
    <row r="12" spans="1:8">
      <c r="H12" s="4"/>
    </row>
  </sheetData>
  <mergeCells count="8">
    <mergeCell ref="A1:H1"/>
    <mergeCell ref="A2:H2"/>
    <mergeCell ref="A3:A4"/>
    <mergeCell ref="B3:B4"/>
    <mergeCell ref="C3:C4"/>
    <mergeCell ref="D3:D4"/>
    <mergeCell ref="E3:E4"/>
    <mergeCell ref="F3:H3"/>
  </mergeCells>
  <pageMargins left="0.33" right="0.24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8" sqref="G8"/>
    </sheetView>
  </sheetViews>
  <sheetFormatPr defaultRowHeight="14.5"/>
  <cols>
    <col min="1" max="1" width="8.36328125" customWidth="1"/>
    <col min="2" max="2" width="15.453125" customWidth="1"/>
    <col min="3" max="3" width="26.90625" customWidth="1"/>
    <col min="4" max="4" width="17" customWidth="1"/>
    <col min="5" max="5" width="21.36328125" customWidth="1"/>
    <col min="6" max="6" width="20.6328125" customWidth="1"/>
    <col min="7" max="7" width="20.26953125" customWidth="1"/>
  </cols>
  <sheetData>
    <row r="1" spans="1:7" ht="31.9" customHeight="1">
      <c r="A1" s="540" t="s">
        <v>429</v>
      </c>
      <c r="B1" s="541"/>
      <c r="C1" s="541"/>
      <c r="D1" s="541"/>
      <c r="E1" s="541"/>
      <c r="F1" s="541"/>
      <c r="G1" s="541"/>
    </row>
    <row r="2" spans="1:7" ht="26.5" customHeight="1">
      <c r="A2" s="342"/>
      <c r="B2" s="342" t="str">
        <f>'[1]01'!C3</f>
        <v xml:space="preserve">ys[kk en  </v>
      </c>
      <c r="C2" s="343" t="str">
        <f>'[1]01'!D3</f>
        <v>2202-02-109-01-00   SF</v>
      </c>
      <c r="D2" s="344"/>
      <c r="E2" s="344"/>
      <c r="F2" s="344"/>
      <c r="G2" s="344"/>
    </row>
    <row r="3" spans="1:7" ht="46.5" customHeight="1">
      <c r="A3" s="266" t="s">
        <v>430</v>
      </c>
      <c r="B3" s="266" t="s">
        <v>431</v>
      </c>
      <c r="C3" s="266" t="s">
        <v>23</v>
      </c>
      <c r="D3" s="266" t="s">
        <v>432</v>
      </c>
      <c r="E3" s="266" t="s">
        <v>433</v>
      </c>
      <c r="F3" s="266" t="s">
        <v>238</v>
      </c>
      <c r="G3" s="266" t="s">
        <v>271</v>
      </c>
    </row>
    <row r="4" spans="1:7" ht="16.899999999999999" customHeight="1">
      <c r="A4" s="266">
        <v>1</v>
      </c>
      <c r="B4" s="266">
        <v>2</v>
      </c>
      <c r="C4" s="266">
        <v>3</v>
      </c>
      <c r="D4" s="266">
        <v>4</v>
      </c>
      <c r="E4" s="266">
        <v>5</v>
      </c>
      <c r="F4" s="266">
        <v>6</v>
      </c>
      <c r="G4" s="266">
        <v>7</v>
      </c>
    </row>
    <row r="5" spans="1:7" ht="87.65" customHeight="1">
      <c r="A5" s="338"/>
      <c r="B5" s="338">
        <f>Sheet1!J5</f>
        <v>26862</v>
      </c>
      <c r="C5" s="392" t="str">
        <f>Sheet1!B5</f>
        <v>jktdh; mPp ek/;fed fo|ky; lq[kokluh ¼Msxkuk½] ukxkSj</v>
      </c>
      <c r="D5" s="338" t="s">
        <v>546</v>
      </c>
      <c r="E5" s="338" t="s">
        <v>546</v>
      </c>
      <c r="F5" s="338" t="s">
        <v>546</v>
      </c>
      <c r="G5" s="338" t="s">
        <v>546</v>
      </c>
    </row>
    <row r="6" spans="1:7">
      <c r="A6" s="502" t="s">
        <v>301</v>
      </c>
      <c r="B6" s="502"/>
      <c r="C6" s="502"/>
      <c r="D6" s="502"/>
      <c r="E6" s="502"/>
      <c r="F6" s="502"/>
      <c r="G6" s="502"/>
    </row>
    <row r="8" spans="1:7">
      <c r="A8" s="312"/>
      <c r="B8" s="312"/>
      <c r="C8" s="312"/>
      <c r="D8" s="345"/>
      <c r="F8" s="4" t="s">
        <v>303</v>
      </c>
    </row>
    <row r="11" spans="1:7">
      <c r="E11" s="4"/>
    </row>
  </sheetData>
  <mergeCells count="2">
    <mergeCell ref="A1:G1"/>
    <mergeCell ref="A6:G6"/>
  </mergeCells>
  <pageMargins left="0.81" right="0.2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7" sqref="E7"/>
    </sheetView>
  </sheetViews>
  <sheetFormatPr defaultRowHeight="14.5"/>
  <cols>
    <col min="1" max="1" width="5.54296875" customWidth="1"/>
    <col min="2" max="2" width="19.7265625" customWidth="1"/>
    <col min="3" max="3" width="13.1796875" customWidth="1"/>
    <col min="4" max="4" width="24.81640625" customWidth="1"/>
    <col min="5" max="6" width="12" customWidth="1"/>
    <col min="7" max="9" width="12.7265625" customWidth="1"/>
  </cols>
  <sheetData>
    <row r="1" spans="1:9" ht="34.9" customHeight="1">
      <c r="A1" s="436" t="s">
        <v>434</v>
      </c>
      <c r="B1" s="436"/>
      <c r="C1" s="436"/>
      <c r="D1" s="436"/>
      <c r="E1" s="436"/>
      <c r="F1" s="436"/>
      <c r="G1" s="436"/>
      <c r="H1" s="436"/>
      <c r="I1" s="542"/>
    </row>
    <row r="2" spans="1:9" ht="16.149999999999999" customHeight="1">
      <c r="A2" s="543"/>
      <c r="B2" s="543"/>
      <c r="C2" s="543"/>
      <c r="D2" s="543"/>
      <c r="E2" s="543"/>
      <c r="F2" s="543"/>
      <c r="G2" s="543"/>
      <c r="H2" s="543"/>
      <c r="I2" s="544"/>
    </row>
    <row r="3" spans="1:9" ht="39" customHeight="1">
      <c r="A3" s="509" t="s">
        <v>356</v>
      </c>
      <c r="B3" s="509" t="s">
        <v>435</v>
      </c>
      <c r="C3" s="509" t="s">
        <v>358</v>
      </c>
      <c r="D3" s="509" t="s">
        <v>423</v>
      </c>
      <c r="E3" s="539" t="s">
        <v>436</v>
      </c>
      <c r="F3" s="539"/>
      <c r="G3" s="511" t="s">
        <v>437</v>
      </c>
      <c r="H3" s="546"/>
      <c r="I3" s="512"/>
    </row>
    <row r="4" spans="1:9" ht="39" customHeight="1">
      <c r="A4" s="545"/>
      <c r="B4" s="545"/>
      <c r="C4" s="545"/>
      <c r="D4" s="545"/>
      <c r="E4" s="520" t="s">
        <v>438</v>
      </c>
      <c r="F4" s="509" t="s">
        <v>439</v>
      </c>
      <c r="G4" s="520" t="s">
        <v>440</v>
      </c>
      <c r="H4" s="520" t="s">
        <v>441</v>
      </c>
      <c r="I4" s="520" t="s">
        <v>442</v>
      </c>
    </row>
    <row r="5" spans="1:9" ht="39" customHeight="1">
      <c r="A5" s="545"/>
      <c r="B5" s="545"/>
      <c r="C5" s="545"/>
      <c r="D5" s="545"/>
      <c r="E5" s="520"/>
      <c r="F5" s="510"/>
      <c r="G5" s="520"/>
      <c r="H5" s="520"/>
      <c r="I5" s="520"/>
    </row>
    <row r="6" spans="1:9" s="288" customFormat="1" ht="24" customHeight="1">
      <c r="A6" s="323">
        <v>1</v>
      </c>
      <c r="B6" s="323">
        <v>2</v>
      </c>
      <c r="C6" s="323">
        <v>3</v>
      </c>
      <c r="D6" s="323">
        <v>4</v>
      </c>
      <c r="E6" s="323">
        <v>5</v>
      </c>
      <c r="F6" s="323">
        <v>6</v>
      </c>
      <c r="G6" s="323">
        <v>7</v>
      </c>
      <c r="H6" s="323">
        <v>8</v>
      </c>
      <c r="I6" s="323">
        <v>9</v>
      </c>
    </row>
    <row r="7" spans="1:9" ht="63.65" customHeight="1">
      <c r="A7" s="285">
        <v>1</v>
      </c>
      <c r="B7" s="285" t="str">
        <f>Sheet1!C7</f>
        <v>2202-02-109-01-00   SF</v>
      </c>
      <c r="C7" s="285" t="s">
        <v>247</v>
      </c>
      <c r="D7" s="346" t="str">
        <f>Sheet1!B5</f>
        <v>jktdh; mPp ek/;fed fo|ky; lq[kokluh ¼Msxkuk½] ukxkSj</v>
      </c>
      <c r="E7" s="338">
        <v>5</v>
      </c>
      <c r="F7" s="338">
        <v>2</v>
      </c>
      <c r="G7" s="338">
        <v>0</v>
      </c>
      <c r="H7" s="338">
        <v>0</v>
      </c>
      <c r="I7" s="338">
        <v>0</v>
      </c>
    </row>
    <row r="8" spans="1:9">
      <c r="A8" s="4" t="s">
        <v>301</v>
      </c>
    </row>
    <row r="11" spans="1:9">
      <c r="H11" s="289" t="s">
        <v>303</v>
      </c>
    </row>
  </sheetData>
  <mergeCells count="13">
    <mergeCell ref="G4:G5"/>
    <mergeCell ref="H4:H5"/>
    <mergeCell ref="I4:I5"/>
    <mergeCell ref="A1:I1"/>
    <mergeCell ref="A2:I2"/>
    <mergeCell ref="A3:A5"/>
    <mergeCell ref="B3:B5"/>
    <mergeCell ref="C3:C5"/>
    <mergeCell ref="D3:D5"/>
    <mergeCell ref="E3:F3"/>
    <mergeCell ref="G3:I3"/>
    <mergeCell ref="E4:E5"/>
    <mergeCell ref="F4:F5"/>
  </mergeCells>
  <pageMargins left="0.7" right="0.1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view="pageBreakPreview" topLeftCell="A4" zoomScaleSheetLayoutView="100" workbookViewId="0">
      <selection activeCell="F22" sqref="F22"/>
    </sheetView>
  </sheetViews>
  <sheetFormatPr defaultColWidth="9.1796875" defaultRowHeight="18"/>
  <cols>
    <col min="1" max="1" width="5.7265625" style="1" customWidth="1"/>
    <col min="2" max="2" width="10" style="1" customWidth="1"/>
    <col min="3" max="3" width="8.453125" style="1" customWidth="1"/>
    <col min="4" max="4" width="7.81640625" style="1" customWidth="1"/>
    <col min="5" max="6" width="7.7265625" style="1" customWidth="1"/>
    <col min="7" max="7" width="7.453125" style="1" customWidth="1"/>
    <col min="8" max="8" width="8.453125" style="1" customWidth="1"/>
    <col min="9" max="9" width="8.26953125" style="1" customWidth="1"/>
    <col min="10" max="10" width="7.1796875" style="1" customWidth="1"/>
    <col min="11" max="11" width="8.81640625" style="1" customWidth="1"/>
    <col min="12" max="12" width="10" style="1" customWidth="1"/>
    <col min="13" max="13" width="9.1796875" style="1"/>
    <col min="14" max="14" width="13" style="1" customWidth="1"/>
    <col min="15" max="15" width="20.1796875" style="1" customWidth="1"/>
    <col min="16" max="16384" width="9.1796875" style="1"/>
  </cols>
  <sheetData>
    <row r="1" spans="1:15" ht="27" customHeight="1">
      <c r="A1" s="547" t="str">
        <f>Sheet1!B5</f>
        <v>jktdh; mPp ek/;fed fo|ky; lq[kokluh ¼Msxkuk½] ukxkSj</v>
      </c>
      <c r="B1" s="547"/>
      <c r="C1" s="547"/>
      <c r="D1" s="547"/>
      <c r="E1" s="547"/>
      <c r="F1" s="547"/>
      <c r="G1" s="547"/>
      <c r="H1" s="547"/>
      <c r="I1" s="547"/>
      <c r="K1" s="441" t="s">
        <v>6</v>
      </c>
      <c r="L1" s="441"/>
      <c r="M1" s="550" t="str">
        <f>Sheet1!C7</f>
        <v>2202-02-109-01-00   SF</v>
      </c>
      <c r="N1" s="550"/>
      <c r="O1" s="6"/>
    </row>
    <row r="2" spans="1:15">
      <c r="D2" s="396" t="s">
        <v>94</v>
      </c>
      <c r="E2" s="396"/>
      <c r="F2" s="396"/>
      <c r="G2" s="396"/>
      <c r="H2" s="396"/>
      <c r="I2" s="396"/>
      <c r="J2" s="396"/>
      <c r="K2" s="396"/>
      <c r="L2" s="396"/>
      <c r="M2" s="396"/>
    </row>
    <row r="3" spans="1:15" ht="18.75" customHeight="1">
      <c r="A3" s="475" t="s">
        <v>18</v>
      </c>
      <c r="B3" s="475" t="s">
        <v>35</v>
      </c>
      <c r="C3" s="548" t="s">
        <v>36</v>
      </c>
      <c r="D3" s="549"/>
      <c r="E3" s="548" t="s">
        <v>37</v>
      </c>
      <c r="F3" s="549"/>
      <c r="G3" s="548" t="s">
        <v>38</v>
      </c>
      <c r="H3" s="549"/>
      <c r="I3" s="548" t="s">
        <v>39</v>
      </c>
      <c r="J3" s="549"/>
      <c r="K3" s="548" t="s">
        <v>40</v>
      </c>
      <c r="L3" s="549"/>
      <c r="M3" s="548" t="s">
        <v>41</v>
      </c>
      <c r="N3" s="549"/>
      <c r="O3" s="475" t="s">
        <v>42</v>
      </c>
    </row>
    <row r="4" spans="1:15" ht="18.5">
      <c r="A4" s="476"/>
      <c r="B4" s="476"/>
      <c r="C4" s="23" t="s">
        <v>43</v>
      </c>
      <c r="D4" s="23" t="s">
        <v>44</v>
      </c>
      <c r="E4" s="23" t="s">
        <v>43</v>
      </c>
      <c r="F4" s="23" t="s">
        <v>44</v>
      </c>
      <c r="G4" s="23" t="s">
        <v>43</v>
      </c>
      <c r="H4" s="23" t="s">
        <v>44</v>
      </c>
      <c r="I4" s="23" t="s">
        <v>43</v>
      </c>
      <c r="J4" s="23" t="s">
        <v>44</v>
      </c>
      <c r="K4" s="23" t="s">
        <v>43</v>
      </c>
      <c r="L4" s="23" t="s">
        <v>44</v>
      </c>
      <c r="M4" s="23" t="s">
        <v>43</v>
      </c>
      <c r="N4" s="23" t="s">
        <v>44</v>
      </c>
      <c r="O4" s="476"/>
    </row>
    <row r="5" spans="1:15">
      <c r="A5" s="135">
        <v>1</v>
      </c>
      <c r="B5" s="133" t="s">
        <v>242</v>
      </c>
      <c r="C5" s="24">
        <v>8</v>
      </c>
      <c r="D5" s="24">
        <v>14</v>
      </c>
      <c r="E5" s="24">
        <v>0</v>
      </c>
      <c r="F5" s="24">
        <v>0</v>
      </c>
      <c r="G5" s="24">
        <v>11</v>
      </c>
      <c r="H5" s="24">
        <v>10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147">
        <v>0</v>
      </c>
    </row>
    <row r="6" spans="1:15" ht="21.75" customHeight="1">
      <c r="A6" s="27">
        <v>2</v>
      </c>
      <c r="B6" s="21" t="s">
        <v>45</v>
      </c>
      <c r="C6" s="24">
        <v>3</v>
      </c>
      <c r="D6" s="24">
        <v>7</v>
      </c>
      <c r="E6" s="24">
        <v>0</v>
      </c>
      <c r="F6" s="24">
        <v>0</v>
      </c>
      <c r="G6" s="24">
        <v>10</v>
      </c>
      <c r="H6" s="24">
        <v>9</v>
      </c>
      <c r="I6" s="24">
        <v>0</v>
      </c>
      <c r="J6" s="24">
        <v>0</v>
      </c>
      <c r="K6" s="137">
        <v>0</v>
      </c>
      <c r="L6" s="137">
        <v>0</v>
      </c>
      <c r="M6" s="137">
        <v>0</v>
      </c>
      <c r="N6" s="137">
        <v>0</v>
      </c>
      <c r="O6" s="24">
        <v>0</v>
      </c>
    </row>
    <row r="7" spans="1:15" ht="20.25" customHeight="1">
      <c r="A7" s="27">
        <v>3</v>
      </c>
      <c r="B7" s="21" t="s">
        <v>46</v>
      </c>
      <c r="C7" s="24">
        <v>12</v>
      </c>
      <c r="D7" s="24">
        <v>5</v>
      </c>
      <c r="E7" s="24">
        <v>0</v>
      </c>
      <c r="F7" s="24">
        <v>0</v>
      </c>
      <c r="G7" s="24">
        <v>7</v>
      </c>
      <c r="H7" s="24">
        <v>6</v>
      </c>
      <c r="I7" s="24">
        <v>0</v>
      </c>
      <c r="J7" s="24">
        <v>0</v>
      </c>
      <c r="K7" s="137">
        <v>0</v>
      </c>
      <c r="L7" s="137">
        <v>0</v>
      </c>
      <c r="M7" s="137">
        <v>0</v>
      </c>
      <c r="N7" s="137">
        <v>0</v>
      </c>
      <c r="O7" s="148">
        <v>0</v>
      </c>
    </row>
    <row r="8" spans="1:15" ht="21" customHeight="1" thickBot="1">
      <c r="A8" s="30">
        <v>4</v>
      </c>
      <c r="B8" s="22" t="s">
        <v>47</v>
      </c>
      <c r="C8" s="148">
        <v>12</v>
      </c>
      <c r="D8" s="148">
        <v>3</v>
      </c>
      <c r="E8" s="148">
        <v>0</v>
      </c>
      <c r="F8" s="148">
        <v>0</v>
      </c>
      <c r="G8" s="148">
        <v>3</v>
      </c>
      <c r="H8" s="148">
        <v>6</v>
      </c>
      <c r="I8" s="148">
        <v>0</v>
      </c>
      <c r="J8" s="148">
        <v>0</v>
      </c>
      <c r="K8" s="148">
        <v>0</v>
      </c>
      <c r="L8" s="148">
        <v>0</v>
      </c>
      <c r="M8" s="148">
        <v>0</v>
      </c>
      <c r="N8" s="148">
        <v>0</v>
      </c>
      <c r="O8" s="148">
        <v>0</v>
      </c>
    </row>
    <row r="9" spans="1:15" ht="19" thickBot="1">
      <c r="A9" s="7"/>
      <c r="B9" s="8" t="s">
        <v>19</v>
      </c>
      <c r="C9" s="149">
        <f>SUM(C5:C8)</f>
        <v>35</v>
      </c>
      <c r="D9" s="149">
        <f t="shared" ref="D9:O9" si="0">SUM(D5:D8)</f>
        <v>29</v>
      </c>
      <c r="E9" s="149">
        <f t="shared" si="0"/>
        <v>0</v>
      </c>
      <c r="F9" s="149">
        <f t="shared" si="0"/>
        <v>0</v>
      </c>
      <c r="G9" s="149">
        <f t="shared" si="0"/>
        <v>31</v>
      </c>
      <c r="H9" s="149">
        <f t="shared" si="0"/>
        <v>31</v>
      </c>
      <c r="I9" s="149">
        <f t="shared" si="0"/>
        <v>0</v>
      </c>
      <c r="J9" s="149">
        <f t="shared" si="0"/>
        <v>0</v>
      </c>
      <c r="K9" s="149">
        <f t="shared" si="0"/>
        <v>0</v>
      </c>
      <c r="L9" s="149">
        <f t="shared" si="0"/>
        <v>0</v>
      </c>
      <c r="M9" s="149">
        <f t="shared" si="0"/>
        <v>0</v>
      </c>
      <c r="N9" s="149">
        <f t="shared" si="0"/>
        <v>0</v>
      </c>
      <c r="O9" s="149">
        <f t="shared" si="0"/>
        <v>0</v>
      </c>
    </row>
    <row r="10" spans="1:15">
      <c r="C10" s="552" t="s">
        <v>61</v>
      </c>
      <c r="D10" s="552"/>
      <c r="E10" s="552"/>
      <c r="L10" s="552" t="s">
        <v>74</v>
      </c>
      <c r="M10" s="552"/>
      <c r="N10" s="552"/>
    </row>
    <row r="11" spans="1:15">
      <c r="A11" s="13" t="s">
        <v>18</v>
      </c>
      <c r="B11" s="13" t="s">
        <v>35</v>
      </c>
      <c r="C11" s="13" t="s">
        <v>48</v>
      </c>
      <c r="D11" s="13" t="s">
        <v>49</v>
      </c>
      <c r="E11" s="13" t="s">
        <v>50</v>
      </c>
      <c r="F11" s="13" t="s">
        <v>51</v>
      </c>
      <c r="G11" s="13" t="s">
        <v>52</v>
      </c>
      <c r="H11" s="13" t="s">
        <v>53</v>
      </c>
      <c r="J11" s="553" t="s">
        <v>65</v>
      </c>
      <c r="K11" s="554"/>
      <c r="L11" s="429" t="s">
        <v>66</v>
      </c>
      <c r="M11" s="430"/>
      <c r="N11" s="426" t="s">
        <v>69</v>
      </c>
      <c r="O11" s="426" t="s">
        <v>70</v>
      </c>
    </row>
    <row r="12" spans="1:15" ht="18.5">
      <c r="A12" s="13">
        <v>1</v>
      </c>
      <c r="B12" s="9" t="s">
        <v>96</v>
      </c>
      <c r="C12" s="137">
        <v>7</v>
      </c>
      <c r="D12" s="137">
        <v>0</v>
      </c>
      <c r="E12" s="137">
        <v>0</v>
      </c>
      <c r="F12" s="137">
        <v>0</v>
      </c>
      <c r="G12" s="137">
        <v>0</v>
      </c>
      <c r="H12" s="137">
        <f>C12</f>
        <v>7</v>
      </c>
      <c r="J12" s="555"/>
      <c r="K12" s="556"/>
      <c r="L12" s="13" t="s">
        <v>67</v>
      </c>
      <c r="M12" s="13" t="s">
        <v>68</v>
      </c>
      <c r="N12" s="557"/>
      <c r="O12" s="557"/>
    </row>
    <row r="13" spans="1:15" ht="18.5">
      <c r="A13" s="13">
        <v>2</v>
      </c>
      <c r="B13" s="9" t="s">
        <v>97</v>
      </c>
      <c r="C13" s="137">
        <v>5</v>
      </c>
      <c r="D13" s="137">
        <v>0</v>
      </c>
      <c r="E13" s="137">
        <v>0</v>
      </c>
      <c r="F13" s="137">
        <v>0</v>
      </c>
      <c r="G13" s="137">
        <v>0</v>
      </c>
      <c r="H13" s="137">
        <f t="shared" ref="H13:H23" si="1">C13</f>
        <v>5</v>
      </c>
      <c r="J13" s="419" t="s">
        <v>71</v>
      </c>
      <c r="K13" s="419"/>
      <c r="L13" s="214">
        <v>0</v>
      </c>
      <c r="M13" s="214">
        <v>0</v>
      </c>
      <c r="N13" s="214" t="s">
        <v>72</v>
      </c>
      <c r="O13" s="214">
        <v>0</v>
      </c>
    </row>
    <row r="14" spans="1:15" ht="19" thickBot="1">
      <c r="A14" s="13">
        <v>3</v>
      </c>
      <c r="B14" s="9" t="s">
        <v>98</v>
      </c>
      <c r="C14" s="137">
        <v>7</v>
      </c>
      <c r="D14" s="137">
        <v>0</v>
      </c>
      <c r="E14" s="137">
        <v>0</v>
      </c>
      <c r="F14" s="137">
        <v>0</v>
      </c>
      <c r="G14" s="137">
        <v>0</v>
      </c>
      <c r="H14" s="137">
        <f t="shared" si="1"/>
        <v>7</v>
      </c>
      <c r="J14" s="426" t="s">
        <v>21</v>
      </c>
      <c r="K14" s="426"/>
      <c r="L14" s="215">
        <v>0</v>
      </c>
      <c r="M14" s="215">
        <v>0</v>
      </c>
      <c r="N14" s="215" t="s">
        <v>73</v>
      </c>
      <c r="O14" s="215">
        <f>L14*12*600</f>
        <v>0</v>
      </c>
    </row>
    <row r="15" spans="1:15" ht="19" thickBot="1">
      <c r="A15" s="13">
        <v>4</v>
      </c>
      <c r="B15" s="9" t="s">
        <v>99</v>
      </c>
      <c r="C15" s="137">
        <v>13</v>
      </c>
      <c r="D15" s="137">
        <v>0</v>
      </c>
      <c r="E15" s="137">
        <v>0</v>
      </c>
      <c r="F15" s="137">
        <v>0</v>
      </c>
      <c r="G15" s="137">
        <v>0</v>
      </c>
      <c r="H15" s="137">
        <f t="shared" si="1"/>
        <v>13</v>
      </c>
      <c r="J15" s="403" t="s">
        <v>19</v>
      </c>
      <c r="K15" s="404"/>
      <c r="L15" s="216"/>
      <c r="M15" s="216"/>
      <c r="N15" s="216"/>
      <c r="O15" s="3">
        <f>SUM(O13:O14)</f>
        <v>0</v>
      </c>
    </row>
    <row r="16" spans="1:15" ht="18.5">
      <c r="A16" s="13">
        <v>5</v>
      </c>
      <c r="B16" s="9" t="s">
        <v>100</v>
      </c>
      <c r="C16" s="137">
        <v>11</v>
      </c>
      <c r="D16" s="137">
        <v>0</v>
      </c>
      <c r="E16" s="137">
        <v>0</v>
      </c>
      <c r="F16" s="137">
        <v>0</v>
      </c>
      <c r="G16" s="137">
        <v>0</v>
      </c>
      <c r="H16" s="137">
        <f t="shared" si="1"/>
        <v>11</v>
      </c>
      <c r="J16" s="16"/>
      <c r="K16" s="16"/>
      <c r="L16" s="16"/>
      <c r="M16" s="16"/>
      <c r="N16" s="16"/>
      <c r="O16" s="16"/>
    </row>
    <row r="17" spans="1:15" ht="18.5">
      <c r="A17" s="13">
        <v>6</v>
      </c>
      <c r="B17" s="9" t="s">
        <v>54</v>
      </c>
      <c r="C17" s="137">
        <v>6</v>
      </c>
      <c r="D17" s="137">
        <v>0</v>
      </c>
      <c r="E17" s="137">
        <v>0</v>
      </c>
      <c r="F17" s="137">
        <v>0</v>
      </c>
      <c r="G17" s="137">
        <v>0</v>
      </c>
      <c r="H17" s="137">
        <f t="shared" si="1"/>
        <v>6</v>
      </c>
      <c r="J17" s="16"/>
      <c r="K17" s="16"/>
      <c r="L17" s="16"/>
      <c r="M17" s="16"/>
      <c r="N17" s="16"/>
      <c r="O17" s="16"/>
    </row>
    <row r="18" spans="1:15" ht="18.5">
      <c r="A18" s="13">
        <v>7</v>
      </c>
      <c r="B18" s="9" t="s">
        <v>55</v>
      </c>
      <c r="C18" s="137">
        <v>12</v>
      </c>
      <c r="D18" s="137">
        <v>0</v>
      </c>
      <c r="E18" s="137">
        <v>0</v>
      </c>
      <c r="F18" s="137">
        <v>0</v>
      </c>
      <c r="G18" s="137">
        <v>0</v>
      </c>
      <c r="H18" s="137">
        <f t="shared" si="1"/>
        <v>12</v>
      </c>
    </row>
    <row r="19" spans="1:15" ht="18.5">
      <c r="A19" s="13">
        <v>8</v>
      </c>
      <c r="B19" s="9" t="s">
        <v>56</v>
      </c>
      <c r="C19" s="137">
        <v>11</v>
      </c>
      <c r="D19" s="137">
        <v>0</v>
      </c>
      <c r="E19" s="137">
        <v>0</v>
      </c>
      <c r="F19" s="137">
        <v>0</v>
      </c>
      <c r="G19" s="137">
        <v>0</v>
      </c>
      <c r="H19" s="137">
        <f t="shared" si="1"/>
        <v>11</v>
      </c>
    </row>
    <row r="20" spans="1:15" ht="18.5">
      <c r="A20" s="13">
        <v>9</v>
      </c>
      <c r="B20" s="9" t="s">
        <v>57</v>
      </c>
      <c r="C20" s="137">
        <v>16</v>
      </c>
      <c r="D20" s="137">
        <v>0</v>
      </c>
      <c r="E20" s="137">
        <v>0</v>
      </c>
      <c r="F20" s="137">
        <v>0</v>
      </c>
      <c r="G20" s="137">
        <v>0</v>
      </c>
      <c r="H20" s="137">
        <f t="shared" si="1"/>
        <v>16</v>
      </c>
      <c r="J20" s="551" t="s">
        <v>75</v>
      </c>
      <c r="K20" s="551"/>
      <c r="L20" s="551"/>
      <c r="M20" s="551"/>
      <c r="N20" s="551"/>
      <c r="O20" s="551"/>
    </row>
    <row r="21" spans="1:15" ht="18.5">
      <c r="A21" s="13">
        <v>10</v>
      </c>
      <c r="B21" s="9" t="s">
        <v>58</v>
      </c>
      <c r="C21" s="137">
        <v>14</v>
      </c>
      <c r="D21" s="137">
        <v>0</v>
      </c>
      <c r="E21" s="137">
        <v>0</v>
      </c>
      <c r="F21" s="137">
        <v>0</v>
      </c>
      <c r="G21" s="137">
        <v>0</v>
      </c>
      <c r="H21" s="137">
        <v>14</v>
      </c>
      <c r="J21" s="429" t="s">
        <v>76</v>
      </c>
      <c r="K21" s="430"/>
      <c r="L21" s="214">
        <v>0</v>
      </c>
      <c r="M21" s="214">
        <v>0</v>
      </c>
      <c r="N21" s="214" t="s">
        <v>79</v>
      </c>
      <c r="O21" s="214">
        <v>0</v>
      </c>
    </row>
    <row r="22" spans="1:15" ht="18.5">
      <c r="A22" s="13">
        <v>11</v>
      </c>
      <c r="B22" s="9" t="s">
        <v>59</v>
      </c>
      <c r="C22" s="137">
        <v>16</v>
      </c>
      <c r="D22" s="137">
        <f>C22</f>
        <v>16</v>
      </c>
      <c r="E22" s="137">
        <v>0</v>
      </c>
      <c r="F22" s="137">
        <v>0</v>
      </c>
      <c r="G22" s="137">
        <v>0</v>
      </c>
      <c r="H22" s="137">
        <f t="shared" si="1"/>
        <v>16</v>
      </c>
      <c r="J22" s="429" t="s">
        <v>77</v>
      </c>
      <c r="K22" s="430"/>
      <c r="L22" s="214">
        <v>0</v>
      </c>
      <c r="M22" s="214">
        <v>0</v>
      </c>
      <c r="N22" s="214" t="s">
        <v>79</v>
      </c>
      <c r="O22" s="214">
        <f>L22*12*150</f>
        <v>0</v>
      </c>
    </row>
    <row r="23" spans="1:15" ht="19" thickBot="1">
      <c r="A23" s="13">
        <v>12</v>
      </c>
      <c r="B23" s="10" t="s">
        <v>60</v>
      </c>
      <c r="C23" s="148">
        <v>8</v>
      </c>
      <c r="D23" s="137">
        <f>C23</f>
        <v>8</v>
      </c>
      <c r="E23" s="137">
        <v>0</v>
      </c>
      <c r="F23" s="137">
        <v>0</v>
      </c>
      <c r="G23" s="137">
        <v>0</v>
      </c>
      <c r="H23" s="137">
        <f t="shared" si="1"/>
        <v>8</v>
      </c>
      <c r="J23" s="427" t="s">
        <v>78</v>
      </c>
      <c r="K23" s="428"/>
      <c r="L23" s="215">
        <v>0</v>
      </c>
      <c r="M23" s="215">
        <v>0</v>
      </c>
      <c r="N23" s="214" t="s">
        <v>79</v>
      </c>
      <c r="O23" s="215">
        <v>0</v>
      </c>
    </row>
    <row r="24" spans="1:15" ht="19" thickBot="1">
      <c r="A24" s="28"/>
      <c r="B24" s="14" t="s">
        <v>19</v>
      </c>
      <c r="C24" s="150">
        <f>SUM(C12:C23)</f>
        <v>126</v>
      </c>
      <c r="D24" s="150">
        <f t="shared" ref="D24:H24" si="2">SUM(D12:D23)</f>
        <v>24</v>
      </c>
      <c r="E24" s="150">
        <f t="shared" si="2"/>
        <v>0</v>
      </c>
      <c r="F24" s="150">
        <f t="shared" si="2"/>
        <v>0</v>
      </c>
      <c r="G24" s="150">
        <f t="shared" si="2"/>
        <v>0</v>
      </c>
      <c r="H24" s="150">
        <f t="shared" si="2"/>
        <v>126</v>
      </c>
      <c r="J24" s="403" t="s">
        <v>19</v>
      </c>
      <c r="K24" s="404"/>
      <c r="L24" s="218">
        <v>0</v>
      </c>
      <c r="M24" s="218">
        <v>0</v>
      </c>
      <c r="N24" s="218"/>
      <c r="O24" s="3">
        <f>SUM(O21:O23)</f>
        <v>0</v>
      </c>
    </row>
    <row r="25" spans="1:15">
      <c r="A25" s="18"/>
      <c r="B25" s="18"/>
      <c r="C25" s="18"/>
      <c r="D25" s="18"/>
      <c r="E25" s="18"/>
      <c r="F25" s="18"/>
      <c r="G25" s="18"/>
      <c r="H25" s="18"/>
      <c r="J25" s="18"/>
      <c r="K25" s="18"/>
      <c r="L25" s="18"/>
      <c r="M25" s="18"/>
      <c r="N25" s="18"/>
      <c r="O25" s="18"/>
    </row>
    <row r="26" spans="1:15">
      <c r="A26" s="31"/>
      <c r="B26" s="31"/>
      <c r="C26" s="31"/>
      <c r="D26" s="31"/>
      <c r="E26" s="31"/>
      <c r="F26" s="31"/>
      <c r="G26" s="31"/>
      <c r="H26" s="31"/>
      <c r="I26" s="19"/>
      <c r="J26" s="31"/>
      <c r="K26" s="31"/>
      <c r="L26" s="31"/>
      <c r="M26" s="31"/>
      <c r="N26" s="440" t="s">
        <v>125</v>
      </c>
      <c r="O26" s="440"/>
    </row>
    <row r="27" spans="1:15">
      <c r="A27" s="31"/>
      <c r="B27" s="31"/>
      <c r="C27" s="31"/>
      <c r="D27" s="31"/>
      <c r="E27" s="31"/>
      <c r="F27" s="31"/>
      <c r="G27" s="31"/>
      <c r="H27" s="31"/>
      <c r="I27" s="19"/>
      <c r="J27" s="31"/>
      <c r="K27" s="31"/>
      <c r="L27" s="31"/>
      <c r="M27" s="31"/>
      <c r="N27" s="440" t="s">
        <v>126</v>
      </c>
      <c r="O27" s="440"/>
    </row>
    <row r="28" spans="1:15" ht="27" customHeight="1">
      <c r="A28" s="547" t="str">
        <f>A1</f>
        <v>jktdh; mPp ek/;fed fo|ky; lq[kokluh ¼Msxkuk½] ukxkSj</v>
      </c>
      <c r="B28" s="547"/>
      <c r="C28" s="547"/>
      <c r="D28" s="547"/>
      <c r="E28" s="547"/>
      <c r="F28" s="547"/>
      <c r="G28" s="547"/>
      <c r="H28" s="547"/>
      <c r="I28" s="547"/>
      <c r="K28" s="441" t="s">
        <v>6</v>
      </c>
      <c r="L28" s="441"/>
      <c r="M28" s="550" t="str">
        <f>M1</f>
        <v>2202-02-109-01-00   SF</v>
      </c>
      <c r="N28" s="550"/>
      <c r="O28" s="6"/>
    </row>
    <row r="29" spans="1:15" ht="33" customHeight="1">
      <c r="A29" s="558" t="s">
        <v>101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</row>
    <row r="30" spans="1:15" ht="35.25" customHeight="1">
      <c r="A30" s="396" t="s">
        <v>64</v>
      </c>
      <c r="B30" s="396"/>
      <c r="C30" s="396"/>
      <c r="D30" s="396"/>
      <c r="E30" s="396"/>
      <c r="F30" s="396"/>
      <c r="G30" s="396"/>
      <c r="H30" s="396"/>
      <c r="J30" s="396" t="s">
        <v>80</v>
      </c>
      <c r="K30" s="396"/>
      <c r="L30" s="396"/>
      <c r="M30" s="396"/>
      <c r="N30" s="396"/>
      <c r="O30" s="396"/>
    </row>
    <row r="31" spans="1:15">
      <c r="A31" s="13" t="s">
        <v>18</v>
      </c>
      <c r="B31" s="429" t="s">
        <v>62</v>
      </c>
      <c r="C31" s="430"/>
      <c r="D31" s="429" t="s">
        <v>1</v>
      </c>
      <c r="E31" s="430"/>
      <c r="F31" s="429" t="s">
        <v>2</v>
      </c>
      <c r="G31" s="430"/>
      <c r="H31" s="13" t="s">
        <v>63</v>
      </c>
      <c r="J31" s="15" t="s">
        <v>18</v>
      </c>
      <c r="K31" s="421" t="s">
        <v>62</v>
      </c>
      <c r="L31" s="422"/>
      <c r="M31" s="15" t="s">
        <v>1</v>
      </c>
      <c r="N31" s="15" t="s">
        <v>81</v>
      </c>
      <c r="O31" s="15" t="s">
        <v>82</v>
      </c>
    </row>
    <row r="32" spans="1:15" ht="18.5">
      <c r="A32" s="13">
        <v>1</v>
      </c>
      <c r="B32" s="561" t="str">
        <f>Sheet1!B73</f>
        <v>Jh js[kkjke</v>
      </c>
      <c r="C32" s="562"/>
      <c r="D32" s="429" t="s">
        <v>246</v>
      </c>
      <c r="E32" s="430"/>
      <c r="F32" s="559">
        <v>41294</v>
      </c>
      <c r="G32" s="560"/>
      <c r="H32" s="13">
        <v>45600</v>
      </c>
      <c r="J32" s="13">
        <v>1</v>
      </c>
      <c r="K32" s="429">
        <f>Sheet1!B60</f>
        <v>0</v>
      </c>
      <c r="L32" s="430"/>
      <c r="M32" s="15">
        <f>Sheet1!D60</f>
        <v>0</v>
      </c>
      <c r="N32" s="123"/>
      <c r="O32" s="217">
        <f>Sheet1!F60</f>
        <v>0</v>
      </c>
    </row>
    <row r="33" spans="1:24" ht="18.5">
      <c r="A33" s="13">
        <v>2</v>
      </c>
      <c r="B33" s="561" t="str">
        <f>Sheet1!B74</f>
        <v>Jh fd'kukjke</v>
      </c>
      <c r="C33" s="562"/>
      <c r="D33" s="429" t="s">
        <v>246</v>
      </c>
      <c r="E33" s="430"/>
      <c r="F33" s="559">
        <v>41278</v>
      </c>
      <c r="G33" s="560"/>
      <c r="H33" s="32">
        <v>47000</v>
      </c>
      <c r="J33" s="219">
        <v>2</v>
      </c>
      <c r="K33" s="429">
        <f>Sheet1!B61</f>
        <v>0</v>
      </c>
      <c r="L33" s="430"/>
      <c r="M33" s="15">
        <f>Sheet1!D61</f>
        <v>0</v>
      </c>
      <c r="N33" s="123"/>
      <c r="O33" s="220">
        <f>Sheet1!F61</f>
        <v>0</v>
      </c>
      <c r="Q33" s="19"/>
      <c r="R33" s="19"/>
      <c r="S33" s="19"/>
      <c r="T33" s="19"/>
      <c r="U33" s="19"/>
      <c r="V33" s="19"/>
      <c r="W33" s="19"/>
      <c r="X33" s="19"/>
    </row>
    <row r="34" spans="1:24" ht="18.5">
      <c r="A34" s="13">
        <v>3</v>
      </c>
      <c r="B34" s="561" t="str">
        <f>Sheet1!B75</f>
        <v>Jh fodkl 'kekZ</v>
      </c>
      <c r="C34" s="562"/>
      <c r="D34" s="429" t="s">
        <v>246</v>
      </c>
      <c r="E34" s="430"/>
      <c r="F34" s="559">
        <v>42907</v>
      </c>
      <c r="G34" s="560"/>
      <c r="H34" s="13">
        <v>45600</v>
      </c>
      <c r="Q34" s="44"/>
      <c r="R34" s="44"/>
      <c r="S34" s="44"/>
      <c r="T34" s="44"/>
      <c r="U34" s="44"/>
      <c r="V34" s="44"/>
      <c r="W34" s="44"/>
      <c r="X34" s="44"/>
    </row>
    <row r="35" spans="1:24" ht="19.5" customHeight="1">
      <c r="A35" s="13">
        <v>4</v>
      </c>
      <c r="B35" s="561" t="str">
        <f>Sheet1!B76</f>
        <v>Jh eerk pkS/kjh</v>
      </c>
      <c r="C35" s="562"/>
      <c r="D35" s="429" t="s">
        <v>143</v>
      </c>
      <c r="E35" s="430"/>
      <c r="F35" s="559">
        <v>42390</v>
      </c>
      <c r="G35" s="560"/>
      <c r="H35" s="13">
        <v>27900</v>
      </c>
      <c r="I35" s="16"/>
      <c r="J35" s="420" t="s">
        <v>144</v>
      </c>
      <c r="K35" s="420"/>
      <c r="L35" s="420"/>
      <c r="M35" s="420"/>
      <c r="N35" s="420"/>
      <c r="O35" s="420"/>
      <c r="Q35" s="31"/>
      <c r="R35" s="31"/>
      <c r="S35" s="31"/>
      <c r="T35" s="31"/>
      <c r="U35" s="31"/>
      <c r="V35" s="31"/>
      <c r="W35" s="31"/>
      <c r="X35" s="31"/>
    </row>
    <row r="36" spans="1:24" ht="18.5">
      <c r="A36" s="13">
        <v>5</v>
      </c>
      <c r="B36" s="561" t="str">
        <f>Sheet1!B77</f>
        <v>Jh vUuw ;kno</v>
      </c>
      <c r="C36" s="562"/>
      <c r="D36" s="429" t="s">
        <v>143</v>
      </c>
      <c r="E36" s="430"/>
      <c r="F36" s="559">
        <v>38416</v>
      </c>
      <c r="G36" s="560"/>
      <c r="H36" s="32">
        <v>26500</v>
      </c>
      <c r="J36" s="15" t="s">
        <v>18</v>
      </c>
      <c r="K36" s="421" t="s">
        <v>62</v>
      </c>
      <c r="L36" s="422"/>
      <c r="M36" s="15" t="s">
        <v>1</v>
      </c>
      <c r="N36" s="15" t="s">
        <v>2</v>
      </c>
      <c r="O36" s="15" t="s">
        <v>145</v>
      </c>
      <c r="Q36" s="16"/>
      <c r="R36" s="25"/>
      <c r="S36" s="25"/>
      <c r="T36" s="25"/>
      <c r="U36" s="25"/>
      <c r="V36" s="43"/>
      <c r="W36" s="43"/>
      <c r="X36" s="25"/>
    </row>
    <row r="37" spans="1:24" ht="18.5">
      <c r="A37" s="13"/>
      <c r="B37" s="561"/>
      <c r="C37" s="562"/>
      <c r="D37" s="429"/>
      <c r="E37" s="430"/>
      <c r="F37" s="559"/>
      <c r="G37" s="560"/>
      <c r="H37" s="13"/>
      <c r="J37" s="13">
        <v>1</v>
      </c>
      <c r="K37" s="429" t="s">
        <v>146</v>
      </c>
      <c r="L37" s="430"/>
      <c r="M37" s="15" t="s">
        <v>31</v>
      </c>
      <c r="N37" s="15" t="s">
        <v>31</v>
      </c>
      <c r="O37" s="13" t="s">
        <v>31</v>
      </c>
      <c r="Q37" s="16"/>
      <c r="R37" s="25"/>
      <c r="S37" s="25"/>
      <c r="T37" s="25"/>
      <c r="U37" s="25"/>
      <c r="V37" s="43"/>
      <c r="W37" s="43"/>
      <c r="X37" s="25"/>
    </row>
    <row r="38" spans="1:24" ht="18.5">
      <c r="Q38" s="33"/>
      <c r="R38" s="33"/>
      <c r="S38" s="33"/>
      <c r="T38" s="34"/>
      <c r="U38" s="34"/>
      <c r="V38" s="25"/>
      <c r="W38" s="25"/>
      <c r="X38" s="44"/>
    </row>
    <row r="39" spans="1:24" ht="8.25" customHeight="1">
      <c r="Q39" s="44"/>
      <c r="R39" s="44"/>
      <c r="S39" s="44"/>
      <c r="T39" s="44"/>
      <c r="U39" s="44"/>
      <c r="V39" s="44"/>
      <c r="W39" s="44"/>
      <c r="X39" s="44"/>
    </row>
    <row r="40" spans="1:24">
      <c r="H40" s="396" t="s">
        <v>83</v>
      </c>
      <c r="I40" s="396"/>
      <c r="J40" s="396"/>
      <c r="Q40" s="44"/>
      <c r="R40" s="44"/>
      <c r="S40" s="44"/>
      <c r="T40" s="44"/>
      <c r="U40" s="44"/>
      <c r="V40" s="44"/>
      <c r="W40" s="44"/>
      <c r="X40" s="44"/>
    </row>
    <row r="41" spans="1:24" ht="26.25" customHeight="1">
      <c r="A41" s="429" t="s">
        <v>84</v>
      </c>
      <c r="B41" s="430"/>
      <c r="C41" s="429" t="s">
        <v>85</v>
      </c>
      <c r="D41" s="430"/>
      <c r="E41" s="429" t="s">
        <v>90</v>
      </c>
      <c r="F41" s="430"/>
      <c r="G41" s="429" t="s">
        <v>86</v>
      </c>
      <c r="H41" s="430"/>
      <c r="I41" s="429" t="s">
        <v>91</v>
      </c>
      <c r="J41" s="430"/>
      <c r="K41" s="17" t="s">
        <v>92</v>
      </c>
      <c r="L41" s="15" t="s">
        <v>95</v>
      </c>
      <c r="M41" s="5" t="s">
        <v>87</v>
      </c>
      <c r="N41" s="5" t="s">
        <v>88</v>
      </c>
      <c r="O41" s="15" t="s">
        <v>89</v>
      </c>
      <c r="Q41" s="44"/>
      <c r="R41" s="44"/>
      <c r="S41" s="44"/>
      <c r="T41" s="44"/>
      <c r="U41" s="44"/>
      <c r="V41" s="44"/>
      <c r="W41" s="44"/>
      <c r="X41" s="44"/>
    </row>
    <row r="42" spans="1:24">
      <c r="A42" s="429" t="s">
        <v>93</v>
      </c>
      <c r="B42" s="430"/>
      <c r="C42" s="429">
        <v>11</v>
      </c>
      <c r="D42" s="430"/>
      <c r="E42" s="429">
        <v>4</v>
      </c>
      <c r="F42" s="430"/>
      <c r="G42" s="429">
        <v>7</v>
      </c>
      <c r="H42" s="430"/>
      <c r="I42" s="429">
        <v>1</v>
      </c>
      <c r="J42" s="430"/>
      <c r="K42" s="214">
        <v>0</v>
      </c>
      <c r="L42" s="214">
        <v>4</v>
      </c>
      <c r="M42" s="13">
        <v>2</v>
      </c>
      <c r="N42" s="13">
        <v>6774</v>
      </c>
      <c r="O42" s="11">
        <f>M42*N42</f>
        <v>13548</v>
      </c>
      <c r="Q42" s="44"/>
      <c r="R42" s="44"/>
      <c r="S42" s="44"/>
      <c r="T42" s="44"/>
      <c r="U42" s="44"/>
      <c r="V42" s="44"/>
      <c r="W42" s="44"/>
      <c r="X42" s="44"/>
    </row>
    <row r="43" spans="1:24" ht="24" customHeight="1">
      <c r="Q43" s="16"/>
      <c r="R43" s="16"/>
      <c r="S43" s="16"/>
      <c r="T43" s="42"/>
      <c r="U43" s="42"/>
      <c r="V43" s="16"/>
      <c r="W43" s="44"/>
      <c r="X43" s="44"/>
    </row>
    <row r="44" spans="1:24">
      <c r="N44" s="440" t="s">
        <v>125</v>
      </c>
      <c r="O44" s="440"/>
      <c r="Q44" s="16"/>
      <c r="R44" s="16"/>
      <c r="S44" s="16"/>
      <c r="T44" s="42"/>
      <c r="U44" s="42"/>
      <c r="V44" s="16"/>
      <c r="W44" s="44"/>
      <c r="X44" s="44"/>
    </row>
    <row r="45" spans="1:24">
      <c r="N45" s="440" t="s">
        <v>126</v>
      </c>
      <c r="O45" s="440"/>
      <c r="Q45" s="16"/>
      <c r="R45" s="16"/>
      <c r="S45" s="16"/>
      <c r="T45" s="42"/>
      <c r="U45" s="42"/>
      <c r="V45" s="16"/>
      <c r="W45" s="44"/>
      <c r="X45" s="44"/>
    </row>
    <row r="46" spans="1:24">
      <c r="Q46" s="16"/>
      <c r="R46" s="16"/>
      <c r="S46" s="16"/>
      <c r="T46" s="42"/>
      <c r="U46" s="42"/>
      <c r="V46" s="16"/>
      <c r="W46" s="44"/>
      <c r="X46" s="44"/>
    </row>
    <row r="47" spans="1:24">
      <c r="Q47" s="16"/>
      <c r="R47" s="16"/>
      <c r="S47" s="16"/>
      <c r="T47" s="42"/>
      <c r="U47" s="42"/>
      <c r="V47" s="16"/>
      <c r="W47" s="44"/>
      <c r="X47" s="44"/>
    </row>
  </sheetData>
  <mergeCells count="75">
    <mergeCell ref="B37:C37"/>
    <mergeCell ref="D37:E37"/>
    <mergeCell ref="F37:G37"/>
    <mergeCell ref="K37:L37"/>
    <mergeCell ref="N45:O45"/>
    <mergeCell ref="I42:J42"/>
    <mergeCell ref="N44:O44"/>
    <mergeCell ref="A42:B42"/>
    <mergeCell ref="C42:D42"/>
    <mergeCell ref="E42:F42"/>
    <mergeCell ref="G42:H42"/>
    <mergeCell ref="H40:J40"/>
    <mergeCell ref="A41:B41"/>
    <mergeCell ref="C41:D41"/>
    <mergeCell ref="E41:F41"/>
    <mergeCell ref="G41:H41"/>
    <mergeCell ref="B33:C33"/>
    <mergeCell ref="A30:H30"/>
    <mergeCell ref="J30:O30"/>
    <mergeCell ref="A28:I28"/>
    <mergeCell ref="K28:L28"/>
    <mergeCell ref="M28:N28"/>
    <mergeCell ref="B31:C31"/>
    <mergeCell ref="D31:E31"/>
    <mergeCell ref="F31:G31"/>
    <mergeCell ref="K31:L31"/>
    <mergeCell ref="B32:C32"/>
    <mergeCell ref="D32:E32"/>
    <mergeCell ref="F32:G32"/>
    <mergeCell ref="K32:L32"/>
    <mergeCell ref="K33:L33"/>
    <mergeCell ref="D36:E36"/>
    <mergeCell ref="F36:G36"/>
    <mergeCell ref="B35:C35"/>
    <mergeCell ref="D35:E35"/>
    <mergeCell ref="F35:G35"/>
    <mergeCell ref="J21:K21"/>
    <mergeCell ref="J22:K22"/>
    <mergeCell ref="J15:K15"/>
    <mergeCell ref="I41:J41"/>
    <mergeCell ref="K36:L36"/>
    <mergeCell ref="J35:O35"/>
    <mergeCell ref="J24:K24"/>
    <mergeCell ref="N26:O26"/>
    <mergeCell ref="N27:O27"/>
    <mergeCell ref="A29:O29"/>
    <mergeCell ref="D33:E33"/>
    <mergeCell ref="F33:G33"/>
    <mergeCell ref="B34:C34"/>
    <mergeCell ref="D34:E34"/>
    <mergeCell ref="F34:G34"/>
    <mergeCell ref="B36:C36"/>
    <mergeCell ref="O3:O4"/>
    <mergeCell ref="C10:E10"/>
    <mergeCell ref="L10:N10"/>
    <mergeCell ref="J11:K12"/>
    <mergeCell ref="L11:M11"/>
    <mergeCell ref="N11:N12"/>
    <mergeCell ref="O11:O12"/>
    <mergeCell ref="J23:K23"/>
    <mergeCell ref="J13:K13"/>
    <mergeCell ref="J14:K14"/>
    <mergeCell ref="A1:I1"/>
    <mergeCell ref="D2:M2"/>
    <mergeCell ref="A3:A4"/>
    <mergeCell ref="B3:B4"/>
    <mergeCell ref="C3:D3"/>
    <mergeCell ref="E3:F3"/>
    <mergeCell ref="G3:H3"/>
    <mergeCell ref="I3:J3"/>
    <mergeCell ref="K3:L3"/>
    <mergeCell ref="M3:N3"/>
    <mergeCell ref="K1:L1"/>
    <mergeCell ref="M1:N1"/>
    <mergeCell ref="J20:O20"/>
  </mergeCells>
  <pageMargins left="0.7" right="0.36" top="0.75" bottom="0.42" header="0.3" footer="0.3"/>
  <pageSetup paperSize="9" scale="96" orientation="landscape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5" workbookViewId="0">
      <selection activeCell="F11" sqref="F11"/>
    </sheetView>
  </sheetViews>
  <sheetFormatPr defaultRowHeight="14.5"/>
  <cols>
    <col min="1" max="1" width="5.26953125" customWidth="1"/>
    <col min="3" max="3" width="17.26953125" customWidth="1"/>
    <col min="4" max="4" width="16.54296875" customWidth="1"/>
    <col min="5" max="5" width="13.7265625" customWidth="1"/>
    <col min="6" max="7" width="17.81640625" customWidth="1"/>
    <col min="8" max="8" width="22" customWidth="1"/>
    <col min="9" max="9" width="14" customWidth="1"/>
  </cols>
  <sheetData>
    <row r="1" spans="1:9" ht="20.5">
      <c r="A1" s="433" t="s">
        <v>304</v>
      </c>
      <c r="B1" s="433"/>
      <c r="C1" s="433"/>
      <c r="D1" s="433"/>
      <c r="E1" s="433"/>
      <c r="F1" s="433"/>
      <c r="G1" s="433"/>
      <c r="H1" s="433"/>
      <c r="I1" s="433"/>
    </row>
    <row r="2" spans="1:9" ht="23">
      <c r="A2" s="282"/>
      <c r="B2" s="282"/>
      <c r="C2" s="282" t="s">
        <v>288</v>
      </c>
      <c r="D2" s="434" t="str">
        <f>Sheet1!B5</f>
        <v>jktdh; mPp ek/;fed fo|ky; lq[kokluh ¼Msxkuk½] ukxkSj</v>
      </c>
      <c r="E2" s="434"/>
      <c r="F2" s="434"/>
      <c r="G2" s="434"/>
      <c r="H2" s="434"/>
      <c r="I2" s="434"/>
    </row>
    <row r="3" spans="1:9" ht="20.5">
      <c r="A3" s="282"/>
      <c r="B3" s="282"/>
      <c r="C3" s="282" t="s">
        <v>290</v>
      </c>
      <c r="D3" s="435" t="str">
        <f>Sheet1!C7</f>
        <v>2202-02-109-01-00   SF</v>
      </c>
      <c r="E3" s="435"/>
      <c r="F3" s="435"/>
      <c r="G3" s="282"/>
      <c r="H3" s="282"/>
    </row>
    <row r="4" spans="1:9" ht="20.5">
      <c r="A4" s="436" t="s">
        <v>305</v>
      </c>
      <c r="B4" s="436"/>
      <c r="C4" s="436"/>
      <c r="D4" s="436"/>
      <c r="E4" s="436"/>
      <c r="F4" s="436"/>
      <c r="G4" s="436"/>
      <c r="H4" s="436"/>
      <c r="I4" s="436"/>
    </row>
    <row r="5" spans="1:9" ht="20.5">
      <c r="A5" s="437"/>
      <c r="B5" s="437"/>
      <c r="C5" s="437"/>
      <c r="D5" s="437"/>
      <c r="E5" s="437"/>
      <c r="F5" s="437"/>
      <c r="G5" s="437"/>
      <c r="H5" s="437"/>
      <c r="I5" s="437"/>
    </row>
    <row r="6" spans="1:9">
      <c r="A6" s="431" t="s">
        <v>291</v>
      </c>
      <c r="B6" s="431" t="s">
        <v>292</v>
      </c>
      <c r="C6" s="432" t="s">
        <v>23</v>
      </c>
      <c r="D6" s="432" t="s">
        <v>306</v>
      </c>
      <c r="E6" s="432" t="s">
        <v>307</v>
      </c>
      <c r="F6" s="432" t="s">
        <v>274</v>
      </c>
      <c r="G6" s="432" t="s">
        <v>308</v>
      </c>
      <c r="H6" s="432" t="s">
        <v>309</v>
      </c>
      <c r="I6" s="432" t="s">
        <v>310</v>
      </c>
    </row>
    <row r="7" spans="1:9" ht="63.75" customHeight="1">
      <c r="A7" s="431"/>
      <c r="B7" s="431"/>
      <c r="C7" s="432"/>
      <c r="D7" s="432"/>
      <c r="E7" s="432"/>
      <c r="F7" s="432"/>
      <c r="G7" s="432"/>
      <c r="H7" s="432"/>
      <c r="I7" s="432"/>
    </row>
    <row r="8" spans="1:9" ht="18">
      <c r="A8" s="431"/>
      <c r="B8" s="431"/>
      <c r="C8" s="432"/>
      <c r="D8" s="432"/>
      <c r="E8" s="432"/>
      <c r="F8" s="432"/>
      <c r="G8" s="290" t="s">
        <v>311</v>
      </c>
      <c r="H8" s="290" t="s">
        <v>312</v>
      </c>
      <c r="I8" s="432"/>
    </row>
    <row r="9" spans="1:9" ht="18.5" thickBot="1">
      <c r="A9" s="283">
        <v>1</v>
      </c>
      <c r="B9" s="283">
        <v>2</v>
      </c>
      <c r="C9" s="284">
        <v>3</v>
      </c>
      <c r="D9" s="284">
        <v>4</v>
      </c>
      <c r="E9" s="284">
        <v>5</v>
      </c>
      <c r="F9" s="284">
        <v>6</v>
      </c>
      <c r="G9" s="284">
        <v>7</v>
      </c>
      <c r="H9" s="284">
        <v>8</v>
      </c>
      <c r="I9" s="291">
        <v>9</v>
      </c>
    </row>
    <row r="10" spans="1:9" s="288" customFormat="1" ht="81" customHeight="1" thickBot="1">
      <c r="A10" s="292">
        <v>1</v>
      </c>
      <c r="B10" s="150">
        <f>Sheet1!J5</f>
        <v>26862</v>
      </c>
      <c r="C10" s="293" t="str">
        <f>D2</f>
        <v>jktdh; mPp ek/;fed fo|ky; lq[kokluh ¼Msxkuk½] ukxkSj</v>
      </c>
      <c r="D10" s="294">
        <v>3627000</v>
      </c>
      <c r="E10" s="294">
        <v>1318950</v>
      </c>
      <c r="F10" s="295">
        <v>3520749</v>
      </c>
      <c r="G10" s="295">
        <f>E10+F10</f>
        <v>4839699</v>
      </c>
      <c r="H10" s="296">
        <f>D10-G10</f>
        <v>-1212699</v>
      </c>
      <c r="I10" s="297">
        <f>'P-8(GA-1)'!K46</f>
        <v>4956681</v>
      </c>
    </row>
    <row r="11" spans="1:9" ht="21.65" customHeight="1">
      <c r="A11" s="1" t="s">
        <v>301</v>
      </c>
      <c r="B11" s="6"/>
      <c r="C11" s="6"/>
      <c r="D11" s="6"/>
      <c r="E11" s="6"/>
      <c r="F11" s="6"/>
    </row>
    <row r="13" spans="1:9">
      <c r="D13" s="438" t="s">
        <v>302</v>
      </c>
      <c r="E13" s="438"/>
      <c r="F13" s="438"/>
    </row>
    <row r="14" spans="1:9">
      <c r="G14" s="289" t="s">
        <v>303</v>
      </c>
    </row>
    <row r="15" spans="1:9">
      <c r="G15" s="4"/>
    </row>
  </sheetData>
  <mergeCells count="15">
    <mergeCell ref="F6:F8"/>
    <mergeCell ref="G6:G7"/>
    <mergeCell ref="H6:H7"/>
    <mergeCell ref="I6:I8"/>
    <mergeCell ref="D13:F13"/>
    <mergeCell ref="A1:I1"/>
    <mergeCell ref="D2:I2"/>
    <mergeCell ref="D3:F3"/>
    <mergeCell ref="A4:I4"/>
    <mergeCell ref="A5:I5"/>
    <mergeCell ref="A6:A8"/>
    <mergeCell ref="B6:B8"/>
    <mergeCell ref="C6:C8"/>
    <mergeCell ref="D6:D8"/>
    <mergeCell ref="E6:E8"/>
  </mergeCells>
  <pageMargins left="0.38" right="0.26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zoomScaleSheetLayoutView="100" workbookViewId="0">
      <selection activeCell="B2" sqref="B2:Q2"/>
    </sheetView>
  </sheetViews>
  <sheetFormatPr defaultRowHeight="14.5"/>
  <cols>
    <col min="1" max="1" width="12.26953125" customWidth="1"/>
    <col min="2" max="25" width="5" customWidth="1"/>
  </cols>
  <sheetData>
    <row r="1" spans="1:25" ht="27" customHeight="1">
      <c r="A1" s="499" t="str">
        <f>Sheet1!B5</f>
        <v>jktdh; mPp ek/;fed fo|ky; lq[kokluh ¼Msxkuk½] ukxkSj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</row>
    <row r="2" spans="1:25" ht="19.5" customHeight="1" thickBot="1">
      <c r="B2" s="568" t="s">
        <v>547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3"/>
      <c r="S2" s="53"/>
      <c r="T2" s="569" t="s">
        <v>155</v>
      </c>
      <c r="U2" s="569"/>
      <c r="V2" s="569"/>
      <c r="W2" s="570">
        <v>43700</v>
      </c>
      <c r="X2" s="571"/>
      <c r="Y2" s="571"/>
    </row>
    <row r="3" spans="1:25" ht="18.5">
      <c r="A3" s="54" t="s">
        <v>156</v>
      </c>
      <c r="B3" s="572" t="s">
        <v>36</v>
      </c>
      <c r="C3" s="573"/>
      <c r="D3" s="574"/>
      <c r="E3" s="573" t="s">
        <v>37</v>
      </c>
      <c r="F3" s="573"/>
      <c r="G3" s="573"/>
      <c r="H3" s="573" t="s">
        <v>38</v>
      </c>
      <c r="I3" s="573"/>
      <c r="J3" s="573"/>
      <c r="K3" s="573" t="s">
        <v>39</v>
      </c>
      <c r="L3" s="573"/>
      <c r="M3" s="573"/>
      <c r="N3" s="573" t="s">
        <v>157</v>
      </c>
      <c r="O3" s="573"/>
      <c r="P3" s="575"/>
      <c r="Q3" s="566" t="s">
        <v>158</v>
      </c>
      <c r="R3" s="566"/>
      <c r="S3" s="566"/>
      <c r="T3" s="563" t="s">
        <v>19</v>
      </c>
      <c r="U3" s="564"/>
      <c r="V3" s="565"/>
      <c r="W3" s="566" t="s">
        <v>159</v>
      </c>
      <c r="X3" s="566"/>
      <c r="Y3" s="567"/>
    </row>
    <row r="4" spans="1:25" ht="19" thickBot="1">
      <c r="A4" s="55" t="s">
        <v>35</v>
      </c>
      <c r="B4" s="56" t="s">
        <v>43</v>
      </c>
      <c r="C4" s="57" t="s">
        <v>44</v>
      </c>
      <c r="D4" s="58" t="s">
        <v>160</v>
      </c>
      <c r="E4" s="56" t="s">
        <v>43</v>
      </c>
      <c r="F4" s="57" t="s">
        <v>44</v>
      </c>
      <c r="G4" s="58" t="s">
        <v>160</v>
      </c>
      <c r="H4" s="56" t="s">
        <v>43</v>
      </c>
      <c r="I4" s="57" t="s">
        <v>44</v>
      </c>
      <c r="J4" s="58" t="s">
        <v>160</v>
      </c>
      <c r="K4" s="56" t="s">
        <v>43</v>
      </c>
      <c r="L4" s="57" t="s">
        <v>44</v>
      </c>
      <c r="M4" s="58" t="s">
        <v>160</v>
      </c>
      <c r="N4" s="56" t="s">
        <v>43</v>
      </c>
      <c r="O4" s="57" t="s">
        <v>44</v>
      </c>
      <c r="P4" s="58" t="s">
        <v>160</v>
      </c>
      <c r="Q4" s="56" t="s">
        <v>43</v>
      </c>
      <c r="R4" s="57" t="s">
        <v>44</v>
      </c>
      <c r="S4" s="58" t="s">
        <v>160</v>
      </c>
      <c r="T4" s="59" t="s">
        <v>43</v>
      </c>
      <c r="U4" s="60" t="s">
        <v>44</v>
      </c>
      <c r="V4" s="61" t="s">
        <v>160</v>
      </c>
      <c r="W4" s="62" t="s">
        <v>43</v>
      </c>
      <c r="X4" s="62" t="s">
        <v>44</v>
      </c>
      <c r="Y4" s="63" t="s">
        <v>160</v>
      </c>
    </row>
    <row r="5" spans="1:25" ht="22" customHeight="1">
      <c r="A5" s="64" t="s">
        <v>96</v>
      </c>
      <c r="B5" s="154">
        <v>2</v>
      </c>
      <c r="C5" s="155">
        <v>4</v>
      </c>
      <c r="D5" s="156">
        <f>SUM(B5:C5)</f>
        <v>6</v>
      </c>
      <c r="E5" s="154">
        <v>0</v>
      </c>
      <c r="F5" s="155">
        <v>0</v>
      </c>
      <c r="G5" s="156">
        <f t="shared" ref="G5:G13" si="0">SUM(E5:F5)</f>
        <v>0</v>
      </c>
      <c r="H5" s="154">
        <v>1</v>
      </c>
      <c r="I5" s="155">
        <v>0</v>
      </c>
      <c r="J5" s="156">
        <f t="shared" ref="J5:J13" si="1">SUM(H5:I5)</f>
        <v>1</v>
      </c>
      <c r="K5" s="154">
        <v>0</v>
      </c>
      <c r="L5" s="155">
        <v>0</v>
      </c>
      <c r="M5" s="156">
        <f t="shared" ref="M5:M13" si="2">SUM(K5:L5)</f>
        <v>0</v>
      </c>
      <c r="N5" s="154">
        <v>0</v>
      </c>
      <c r="O5" s="155">
        <v>0</v>
      </c>
      <c r="P5" s="156">
        <v>0</v>
      </c>
      <c r="Q5" s="157">
        <v>0</v>
      </c>
      <c r="R5" s="158">
        <v>0</v>
      </c>
      <c r="S5" s="159">
        <v>0</v>
      </c>
      <c r="T5" s="160">
        <f>B5+E5+H5+K5+N5+Q5</f>
        <v>3</v>
      </c>
      <c r="U5" s="161">
        <f>C5+F5+I5+L5+O5+R5</f>
        <v>4</v>
      </c>
      <c r="V5" s="162">
        <f>SUM(T5:U5)</f>
        <v>7</v>
      </c>
      <c r="W5" s="163">
        <v>0</v>
      </c>
      <c r="X5" s="163">
        <v>0</v>
      </c>
      <c r="Y5" s="163">
        <v>0</v>
      </c>
    </row>
    <row r="6" spans="1:25" ht="22" customHeight="1">
      <c r="A6" s="9" t="s">
        <v>97</v>
      </c>
      <c r="B6" s="164">
        <v>0</v>
      </c>
      <c r="C6" s="165">
        <v>1</v>
      </c>
      <c r="D6" s="166">
        <f t="shared" ref="D6:D8" si="3">SUM(B6:C6)</f>
        <v>1</v>
      </c>
      <c r="E6" s="164">
        <v>0</v>
      </c>
      <c r="F6" s="165">
        <v>0</v>
      </c>
      <c r="G6" s="166">
        <f t="shared" si="0"/>
        <v>0</v>
      </c>
      <c r="H6" s="164">
        <v>2</v>
      </c>
      <c r="I6" s="165">
        <v>2</v>
      </c>
      <c r="J6" s="166">
        <f t="shared" si="1"/>
        <v>4</v>
      </c>
      <c r="K6" s="164">
        <v>0</v>
      </c>
      <c r="L6" s="165">
        <v>0</v>
      </c>
      <c r="M6" s="166">
        <f t="shared" si="2"/>
        <v>0</v>
      </c>
      <c r="N6" s="164">
        <v>0</v>
      </c>
      <c r="O6" s="165">
        <v>0</v>
      </c>
      <c r="P6" s="166">
        <f t="shared" ref="P6:P13" si="4">SUM(N6:O6)</f>
        <v>0</v>
      </c>
      <c r="Q6" s="167">
        <v>0</v>
      </c>
      <c r="R6" s="168">
        <v>0</v>
      </c>
      <c r="S6" s="169">
        <f t="shared" ref="S6:S17" si="5">Q6+R6</f>
        <v>0</v>
      </c>
      <c r="T6" s="170">
        <f t="shared" ref="T6:U17" si="6">B6+E6+H6+K6+N6+Q6</f>
        <v>2</v>
      </c>
      <c r="U6" s="171">
        <f>C6+F6+I6+L6+O6+R6</f>
        <v>3</v>
      </c>
      <c r="V6" s="172">
        <f t="shared" ref="V6:V17" si="7">SUM(T6:U6)</f>
        <v>5</v>
      </c>
      <c r="W6" s="137">
        <v>0</v>
      </c>
      <c r="X6" s="137">
        <v>0</v>
      </c>
      <c r="Y6" s="137">
        <v>0</v>
      </c>
    </row>
    <row r="7" spans="1:25" ht="22" customHeight="1">
      <c r="A7" s="9" t="s">
        <v>98</v>
      </c>
      <c r="B7" s="164">
        <v>2</v>
      </c>
      <c r="C7" s="165">
        <v>2</v>
      </c>
      <c r="D7" s="166">
        <f t="shared" si="3"/>
        <v>4</v>
      </c>
      <c r="E7" s="164">
        <v>0</v>
      </c>
      <c r="F7" s="165">
        <v>0</v>
      </c>
      <c r="G7" s="166">
        <f t="shared" si="0"/>
        <v>0</v>
      </c>
      <c r="H7" s="164">
        <v>1</v>
      </c>
      <c r="I7" s="165">
        <v>2</v>
      </c>
      <c r="J7" s="166">
        <f t="shared" si="1"/>
        <v>3</v>
      </c>
      <c r="K7" s="164">
        <v>0</v>
      </c>
      <c r="L7" s="165">
        <v>0</v>
      </c>
      <c r="M7" s="166">
        <f t="shared" si="2"/>
        <v>0</v>
      </c>
      <c r="N7" s="164">
        <v>0</v>
      </c>
      <c r="O7" s="165">
        <v>0</v>
      </c>
      <c r="P7" s="166">
        <f t="shared" si="4"/>
        <v>0</v>
      </c>
      <c r="Q7" s="167">
        <v>0</v>
      </c>
      <c r="R7" s="168">
        <v>0</v>
      </c>
      <c r="S7" s="169">
        <f t="shared" si="5"/>
        <v>0</v>
      </c>
      <c r="T7" s="170">
        <f t="shared" si="6"/>
        <v>3</v>
      </c>
      <c r="U7" s="171">
        <f t="shared" si="6"/>
        <v>4</v>
      </c>
      <c r="V7" s="172">
        <f t="shared" si="7"/>
        <v>7</v>
      </c>
      <c r="W7" s="137">
        <v>0</v>
      </c>
      <c r="X7" s="137">
        <v>0</v>
      </c>
      <c r="Y7" s="137">
        <v>0</v>
      </c>
    </row>
    <row r="8" spans="1:25" ht="22" customHeight="1">
      <c r="A8" s="9" t="s">
        <v>99</v>
      </c>
      <c r="B8" s="164">
        <v>3</v>
      </c>
      <c r="C8" s="165">
        <v>2</v>
      </c>
      <c r="D8" s="166">
        <f t="shared" si="3"/>
        <v>5</v>
      </c>
      <c r="E8" s="164">
        <v>0</v>
      </c>
      <c r="F8" s="165">
        <v>0</v>
      </c>
      <c r="G8" s="166">
        <f t="shared" si="0"/>
        <v>0</v>
      </c>
      <c r="H8" s="164">
        <v>5</v>
      </c>
      <c r="I8" s="165">
        <v>3</v>
      </c>
      <c r="J8" s="166">
        <f t="shared" si="1"/>
        <v>8</v>
      </c>
      <c r="K8" s="164">
        <v>0</v>
      </c>
      <c r="L8" s="165">
        <v>0</v>
      </c>
      <c r="M8" s="166">
        <f t="shared" si="2"/>
        <v>0</v>
      </c>
      <c r="N8" s="164">
        <v>0</v>
      </c>
      <c r="O8" s="165">
        <v>0</v>
      </c>
      <c r="P8" s="166">
        <f t="shared" si="4"/>
        <v>0</v>
      </c>
      <c r="Q8" s="167">
        <v>0</v>
      </c>
      <c r="R8" s="168">
        <v>0</v>
      </c>
      <c r="S8" s="169">
        <f t="shared" si="5"/>
        <v>0</v>
      </c>
      <c r="T8" s="170">
        <f t="shared" si="6"/>
        <v>8</v>
      </c>
      <c r="U8" s="171">
        <f t="shared" si="6"/>
        <v>5</v>
      </c>
      <c r="V8" s="172">
        <f t="shared" si="7"/>
        <v>13</v>
      </c>
      <c r="W8" s="137">
        <v>0</v>
      </c>
      <c r="X8" s="137">
        <v>0</v>
      </c>
      <c r="Y8" s="137">
        <v>0</v>
      </c>
    </row>
    <row r="9" spans="1:25" ht="22" customHeight="1" thickBot="1">
      <c r="A9" s="10" t="s">
        <v>100</v>
      </c>
      <c r="B9" s="173">
        <v>1</v>
      </c>
      <c r="C9" s="174">
        <v>5</v>
      </c>
      <c r="D9" s="175">
        <f>SUM(B9:C9)</f>
        <v>6</v>
      </c>
      <c r="E9" s="173">
        <v>0</v>
      </c>
      <c r="F9" s="174">
        <v>0</v>
      </c>
      <c r="G9" s="175">
        <f t="shared" si="0"/>
        <v>0</v>
      </c>
      <c r="H9" s="173">
        <v>2</v>
      </c>
      <c r="I9" s="174">
        <v>3</v>
      </c>
      <c r="J9" s="175">
        <f t="shared" si="1"/>
        <v>5</v>
      </c>
      <c r="K9" s="173">
        <v>0</v>
      </c>
      <c r="L9" s="174">
        <v>0</v>
      </c>
      <c r="M9" s="175">
        <f t="shared" si="2"/>
        <v>0</v>
      </c>
      <c r="N9" s="173">
        <v>0</v>
      </c>
      <c r="O9" s="174">
        <v>0</v>
      </c>
      <c r="P9" s="175">
        <f t="shared" si="4"/>
        <v>0</v>
      </c>
      <c r="Q9" s="176">
        <v>0</v>
      </c>
      <c r="R9" s="177">
        <v>0</v>
      </c>
      <c r="S9" s="178">
        <f t="shared" si="5"/>
        <v>0</v>
      </c>
      <c r="T9" s="179">
        <f t="shared" si="6"/>
        <v>3</v>
      </c>
      <c r="U9" s="180">
        <f t="shared" si="6"/>
        <v>8</v>
      </c>
      <c r="V9" s="181">
        <f t="shared" si="7"/>
        <v>11</v>
      </c>
      <c r="W9" s="148">
        <v>0</v>
      </c>
      <c r="X9" s="148">
        <v>0</v>
      </c>
      <c r="Y9" s="148">
        <v>0</v>
      </c>
    </row>
    <row r="10" spans="1:25" ht="27.75" customHeight="1" thickBot="1">
      <c r="A10" s="65" t="s">
        <v>161</v>
      </c>
      <c r="B10" s="182">
        <f>B9+B8+B7+B6+B5</f>
        <v>8</v>
      </c>
      <c r="C10" s="183">
        <f>SUM(C5:C9)</f>
        <v>14</v>
      </c>
      <c r="D10" s="184">
        <f>SUM(B10:C10)</f>
        <v>22</v>
      </c>
      <c r="E10" s="182">
        <f>SUM(E5:E9)</f>
        <v>0</v>
      </c>
      <c r="F10" s="183">
        <f>SUM(F5:F9)</f>
        <v>0</v>
      </c>
      <c r="G10" s="184">
        <f t="shared" si="0"/>
        <v>0</v>
      </c>
      <c r="H10" s="182">
        <f>SUM(H5:H9)</f>
        <v>11</v>
      </c>
      <c r="I10" s="183">
        <f>SUM(I5:I9)</f>
        <v>10</v>
      </c>
      <c r="J10" s="184">
        <f t="shared" si="1"/>
        <v>21</v>
      </c>
      <c r="K10" s="182">
        <f>SUM(K5:K9)</f>
        <v>0</v>
      </c>
      <c r="L10" s="183">
        <f>SUM(L5:L9)</f>
        <v>0</v>
      </c>
      <c r="M10" s="184">
        <f t="shared" si="2"/>
        <v>0</v>
      </c>
      <c r="N10" s="182">
        <f>SUM(N5:N9)</f>
        <v>0</v>
      </c>
      <c r="O10" s="183">
        <f>SUM(O5:O9)</f>
        <v>0</v>
      </c>
      <c r="P10" s="184">
        <f t="shared" si="4"/>
        <v>0</v>
      </c>
      <c r="Q10" s="185">
        <f>Q5+Q6+Q7+Q8+Q9</f>
        <v>0</v>
      </c>
      <c r="R10" s="185">
        <f>R5+R6+R7+R8+R9</f>
        <v>0</v>
      </c>
      <c r="S10" s="186">
        <f t="shared" si="5"/>
        <v>0</v>
      </c>
      <c r="T10" s="182">
        <f t="shared" si="6"/>
        <v>19</v>
      </c>
      <c r="U10" s="183">
        <f t="shared" si="6"/>
        <v>24</v>
      </c>
      <c r="V10" s="187">
        <f t="shared" si="7"/>
        <v>43</v>
      </c>
      <c r="W10" s="188">
        <v>0</v>
      </c>
      <c r="X10" s="188">
        <v>0</v>
      </c>
      <c r="Y10" s="189">
        <v>0</v>
      </c>
    </row>
    <row r="11" spans="1:25" ht="22" customHeight="1">
      <c r="A11" s="64" t="s">
        <v>54</v>
      </c>
      <c r="B11" s="163">
        <v>0</v>
      </c>
      <c r="C11" s="190">
        <v>2</v>
      </c>
      <c r="D11" s="191">
        <f>SUM(B11:C11)</f>
        <v>2</v>
      </c>
      <c r="E11" s="163">
        <v>0</v>
      </c>
      <c r="F11" s="190">
        <v>0</v>
      </c>
      <c r="G11" s="191">
        <f t="shared" si="0"/>
        <v>0</v>
      </c>
      <c r="H11" s="163">
        <v>2</v>
      </c>
      <c r="I11" s="190">
        <v>2</v>
      </c>
      <c r="J11" s="191">
        <f t="shared" si="1"/>
        <v>4</v>
      </c>
      <c r="K11" s="163">
        <v>0</v>
      </c>
      <c r="L11" s="190">
        <v>0</v>
      </c>
      <c r="M11" s="191">
        <f t="shared" si="2"/>
        <v>0</v>
      </c>
      <c r="N11" s="163">
        <v>0</v>
      </c>
      <c r="O11" s="190">
        <v>0</v>
      </c>
      <c r="P11" s="191">
        <f t="shared" si="4"/>
        <v>0</v>
      </c>
      <c r="Q11" s="157">
        <v>0</v>
      </c>
      <c r="R11" s="158">
        <v>0</v>
      </c>
      <c r="S11" s="159">
        <f t="shared" si="5"/>
        <v>0</v>
      </c>
      <c r="T11" s="192">
        <f t="shared" si="6"/>
        <v>2</v>
      </c>
      <c r="U11" s="193">
        <f t="shared" si="6"/>
        <v>4</v>
      </c>
      <c r="V11" s="162">
        <f t="shared" si="7"/>
        <v>6</v>
      </c>
      <c r="W11" s="163">
        <v>0</v>
      </c>
      <c r="X11" s="163">
        <v>0</v>
      </c>
      <c r="Y11" s="163">
        <v>0</v>
      </c>
    </row>
    <row r="12" spans="1:25" ht="22" customHeight="1">
      <c r="A12" s="9" t="s">
        <v>55</v>
      </c>
      <c r="B12" s="137">
        <v>2</v>
      </c>
      <c r="C12" s="194">
        <v>4</v>
      </c>
      <c r="D12" s="195">
        <f>SUM(B12:C12)</f>
        <v>6</v>
      </c>
      <c r="E12" s="137">
        <v>0</v>
      </c>
      <c r="F12" s="194">
        <v>0</v>
      </c>
      <c r="G12" s="195">
        <f t="shared" si="0"/>
        <v>0</v>
      </c>
      <c r="H12" s="137">
        <v>4</v>
      </c>
      <c r="I12" s="194">
        <v>2</v>
      </c>
      <c r="J12" s="195">
        <f t="shared" si="1"/>
        <v>6</v>
      </c>
      <c r="K12" s="137">
        <v>0</v>
      </c>
      <c r="L12" s="194">
        <v>0</v>
      </c>
      <c r="M12" s="195">
        <f t="shared" si="2"/>
        <v>0</v>
      </c>
      <c r="N12" s="137">
        <v>0</v>
      </c>
      <c r="O12" s="194">
        <v>0</v>
      </c>
      <c r="P12" s="195">
        <f t="shared" si="4"/>
        <v>0</v>
      </c>
      <c r="Q12" s="167">
        <v>0</v>
      </c>
      <c r="R12" s="168">
        <v>0</v>
      </c>
      <c r="S12" s="169">
        <f t="shared" si="5"/>
        <v>0</v>
      </c>
      <c r="T12" s="196">
        <f t="shared" si="6"/>
        <v>6</v>
      </c>
      <c r="U12" s="197">
        <f t="shared" si="6"/>
        <v>6</v>
      </c>
      <c r="V12" s="172">
        <f t="shared" si="7"/>
        <v>12</v>
      </c>
      <c r="W12" s="137">
        <v>0</v>
      </c>
      <c r="X12" s="137">
        <v>0</v>
      </c>
      <c r="Y12" s="137">
        <v>0</v>
      </c>
    </row>
    <row r="13" spans="1:25" ht="22" customHeight="1" thickBot="1">
      <c r="A13" s="10" t="s">
        <v>56</v>
      </c>
      <c r="B13" s="148">
        <v>1</v>
      </c>
      <c r="C13" s="198">
        <v>1</v>
      </c>
      <c r="D13" s="199">
        <f>SUM(B13:C13)</f>
        <v>2</v>
      </c>
      <c r="E13" s="148">
        <v>0</v>
      </c>
      <c r="F13" s="198">
        <v>0</v>
      </c>
      <c r="G13" s="199">
        <f t="shared" si="0"/>
        <v>0</v>
      </c>
      <c r="H13" s="148">
        <v>4</v>
      </c>
      <c r="I13" s="198">
        <v>5</v>
      </c>
      <c r="J13" s="199">
        <f t="shared" si="1"/>
        <v>9</v>
      </c>
      <c r="K13" s="148">
        <v>0</v>
      </c>
      <c r="L13" s="198">
        <v>0</v>
      </c>
      <c r="M13" s="199">
        <f t="shared" si="2"/>
        <v>0</v>
      </c>
      <c r="N13" s="148">
        <v>0</v>
      </c>
      <c r="O13" s="198">
        <v>0</v>
      </c>
      <c r="P13" s="199">
        <f t="shared" si="4"/>
        <v>0</v>
      </c>
      <c r="Q13" s="176">
        <v>0</v>
      </c>
      <c r="R13" s="177">
        <v>0</v>
      </c>
      <c r="S13" s="178">
        <f t="shared" si="5"/>
        <v>0</v>
      </c>
      <c r="T13" s="200">
        <f t="shared" si="6"/>
        <v>5</v>
      </c>
      <c r="U13" s="201">
        <f t="shared" si="6"/>
        <v>6</v>
      </c>
      <c r="V13" s="181">
        <f t="shared" si="7"/>
        <v>11</v>
      </c>
      <c r="W13" s="148">
        <v>0</v>
      </c>
      <c r="X13" s="148">
        <v>0</v>
      </c>
      <c r="Y13" s="148">
        <v>0</v>
      </c>
    </row>
    <row r="14" spans="1:25" ht="28.5" customHeight="1" thickBot="1">
      <c r="A14" s="65" t="s">
        <v>162</v>
      </c>
      <c r="B14" s="202">
        <f>SUM(B11:B13)</f>
        <v>3</v>
      </c>
      <c r="C14" s="203">
        <f>SUM(C11:C13)</f>
        <v>7</v>
      </c>
      <c r="D14" s="204">
        <f>B14+C14</f>
        <v>10</v>
      </c>
      <c r="E14" s="202">
        <f t="shared" ref="E14:F14" si="8">SUM(E11:E13)</f>
        <v>0</v>
      </c>
      <c r="F14" s="203">
        <f t="shared" si="8"/>
        <v>0</v>
      </c>
      <c r="G14" s="204">
        <f t="shared" ref="G14" si="9">E14+F14</f>
        <v>0</v>
      </c>
      <c r="H14" s="202">
        <f t="shared" ref="H14:I14" si="10">SUM(H11:H13)</f>
        <v>10</v>
      </c>
      <c r="I14" s="203">
        <f t="shared" si="10"/>
        <v>9</v>
      </c>
      <c r="J14" s="204">
        <f t="shared" ref="J14" si="11">H14+I14</f>
        <v>19</v>
      </c>
      <c r="K14" s="202">
        <f t="shared" ref="K14:L14" si="12">SUM(K11:K13)</f>
        <v>0</v>
      </c>
      <c r="L14" s="203">
        <f t="shared" si="12"/>
        <v>0</v>
      </c>
      <c r="M14" s="204">
        <f t="shared" ref="M14" si="13">K14+L14</f>
        <v>0</v>
      </c>
      <c r="N14" s="202">
        <f t="shared" ref="N14:O14" si="14">SUM(N11:N13)</f>
        <v>0</v>
      </c>
      <c r="O14" s="203">
        <f t="shared" si="14"/>
        <v>0</v>
      </c>
      <c r="P14" s="204">
        <f t="shared" ref="P14" si="15">N14+O14</f>
        <v>0</v>
      </c>
      <c r="Q14" s="185">
        <f>Q11+Q12+Q13</f>
        <v>0</v>
      </c>
      <c r="R14" s="185">
        <f>R11+R12+R13</f>
        <v>0</v>
      </c>
      <c r="S14" s="186">
        <f t="shared" si="5"/>
        <v>0</v>
      </c>
      <c r="T14" s="182">
        <f t="shared" si="6"/>
        <v>13</v>
      </c>
      <c r="U14" s="183">
        <f t="shared" si="6"/>
        <v>16</v>
      </c>
      <c r="V14" s="187">
        <f t="shared" si="7"/>
        <v>29</v>
      </c>
      <c r="W14" s="188">
        <v>0</v>
      </c>
      <c r="X14" s="188">
        <v>0</v>
      </c>
      <c r="Y14" s="189">
        <v>0</v>
      </c>
    </row>
    <row r="15" spans="1:25" ht="22" customHeight="1">
      <c r="A15" s="64" t="s">
        <v>57</v>
      </c>
      <c r="B15" s="163">
        <v>8</v>
      </c>
      <c r="C15" s="190">
        <v>3</v>
      </c>
      <c r="D15" s="191">
        <f>SUM(B15:C15)</f>
        <v>11</v>
      </c>
      <c r="E15" s="163">
        <v>0</v>
      </c>
      <c r="F15" s="190">
        <v>0</v>
      </c>
      <c r="G15" s="191">
        <f t="shared" ref="G15:G16" si="16">SUM(E15:F15)</f>
        <v>0</v>
      </c>
      <c r="H15" s="163">
        <v>2</v>
      </c>
      <c r="I15" s="190">
        <v>3</v>
      </c>
      <c r="J15" s="191">
        <f t="shared" ref="J15:J16" si="17">SUM(H15:I15)</f>
        <v>5</v>
      </c>
      <c r="K15" s="163">
        <v>0</v>
      </c>
      <c r="L15" s="190">
        <v>0</v>
      </c>
      <c r="M15" s="191">
        <f t="shared" ref="M15:M16" si="18">SUM(K15:L15)</f>
        <v>0</v>
      </c>
      <c r="N15" s="163">
        <v>0</v>
      </c>
      <c r="O15" s="190">
        <v>0</v>
      </c>
      <c r="P15" s="191">
        <f t="shared" ref="P15:P16" si="19">SUM(N15:O15)</f>
        <v>0</v>
      </c>
      <c r="Q15" s="157">
        <v>0</v>
      </c>
      <c r="R15" s="158">
        <v>0</v>
      </c>
      <c r="S15" s="159">
        <f t="shared" si="5"/>
        <v>0</v>
      </c>
      <c r="T15" s="192">
        <f t="shared" si="6"/>
        <v>10</v>
      </c>
      <c r="U15" s="193">
        <f t="shared" si="6"/>
        <v>6</v>
      </c>
      <c r="V15" s="162">
        <f t="shared" si="7"/>
        <v>16</v>
      </c>
      <c r="W15" s="163">
        <v>0</v>
      </c>
      <c r="X15" s="163">
        <v>0</v>
      </c>
      <c r="Y15" s="163">
        <v>0</v>
      </c>
    </row>
    <row r="16" spans="1:25" ht="22" customHeight="1" thickBot="1">
      <c r="A16" s="10" t="s">
        <v>58</v>
      </c>
      <c r="B16" s="148">
        <v>4</v>
      </c>
      <c r="C16" s="198">
        <v>2</v>
      </c>
      <c r="D16" s="199">
        <f>SUM(B16:C16)</f>
        <v>6</v>
      </c>
      <c r="E16" s="148">
        <v>0</v>
      </c>
      <c r="F16" s="198">
        <v>0</v>
      </c>
      <c r="G16" s="199">
        <f t="shared" si="16"/>
        <v>0</v>
      </c>
      <c r="H16" s="148">
        <v>5</v>
      </c>
      <c r="I16" s="198">
        <v>3</v>
      </c>
      <c r="J16" s="199">
        <f t="shared" si="17"/>
        <v>8</v>
      </c>
      <c r="K16" s="148">
        <v>0</v>
      </c>
      <c r="L16" s="198">
        <v>0</v>
      </c>
      <c r="M16" s="199">
        <f t="shared" si="18"/>
        <v>0</v>
      </c>
      <c r="N16" s="148">
        <v>0</v>
      </c>
      <c r="O16" s="198">
        <v>0</v>
      </c>
      <c r="P16" s="199">
        <f t="shared" si="19"/>
        <v>0</v>
      </c>
      <c r="Q16" s="176">
        <v>0</v>
      </c>
      <c r="R16" s="177">
        <v>0</v>
      </c>
      <c r="S16" s="178">
        <f t="shared" si="5"/>
        <v>0</v>
      </c>
      <c r="T16" s="200">
        <f t="shared" si="6"/>
        <v>9</v>
      </c>
      <c r="U16" s="201">
        <f t="shared" si="6"/>
        <v>5</v>
      </c>
      <c r="V16" s="181">
        <f t="shared" si="7"/>
        <v>14</v>
      </c>
      <c r="W16" s="148">
        <v>0</v>
      </c>
      <c r="X16" s="148">
        <v>0</v>
      </c>
      <c r="Y16" s="148">
        <v>0</v>
      </c>
    </row>
    <row r="17" spans="1:25" ht="28.5" customHeight="1" thickBot="1">
      <c r="A17" s="65" t="s">
        <v>163</v>
      </c>
      <c r="B17" s="202">
        <f>SUM(B15:B16)</f>
        <v>12</v>
      </c>
      <c r="C17" s="203">
        <f>SUM(C15:C16)</f>
        <v>5</v>
      </c>
      <c r="D17" s="204">
        <f>B17+C17</f>
        <v>17</v>
      </c>
      <c r="E17" s="202">
        <f t="shared" ref="E17:F17" si="20">SUM(E15:E16)</f>
        <v>0</v>
      </c>
      <c r="F17" s="203">
        <f t="shared" si="20"/>
        <v>0</v>
      </c>
      <c r="G17" s="204">
        <f t="shared" ref="G17" si="21">E17+F17</f>
        <v>0</v>
      </c>
      <c r="H17" s="202">
        <f t="shared" ref="H17:I17" si="22">SUM(H15:H16)</f>
        <v>7</v>
      </c>
      <c r="I17" s="203">
        <f t="shared" si="22"/>
        <v>6</v>
      </c>
      <c r="J17" s="204">
        <f t="shared" ref="J17" si="23">H17+I17</f>
        <v>13</v>
      </c>
      <c r="K17" s="202">
        <f t="shared" ref="K17:L17" si="24">SUM(K15:K16)</f>
        <v>0</v>
      </c>
      <c r="L17" s="203">
        <f t="shared" si="24"/>
        <v>0</v>
      </c>
      <c r="M17" s="204">
        <f t="shared" ref="M17" si="25">K17+L17</f>
        <v>0</v>
      </c>
      <c r="N17" s="202">
        <f t="shared" ref="N17:O17" si="26">SUM(N15:N16)</f>
        <v>0</v>
      </c>
      <c r="O17" s="203">
        <f t="shared" si="26"/>
        <v>0</v>
      </c>
      <c r="P17" s="204">
        <f t="shared" ref="P17" si="27">N17+O17</f>
        <v>0</v>
      </c>
      <c r="Q17" s="185">
        <f>Q15+Q16</f>
        <v>0</v>
      </c>
      <c r="R17" s="185">
        <f>R15+R16</f>
        <v>0</v>
      </c>
      <c r="S17" s="186">
        <f t="shared" si="5"/>
        <v>0</v>
      </c>
      <c r="T17" s="182">
        <f t="shared" si="6"/>
        <v>19</v>
      </c>
      <c r="U17" s="183">
        <f t="shared" si="6"/>
        <v>11</v>
      </c>
      <c r="V17" s="187">
        <f t="shared" si="7"/>
        <v>30</v>
      </c>
      <c r="W17" s="188">
        <v>0</v>
      </c>
      <c r="X17" s="188">
        <v>0</v>
      </c>
      <c r="Y17" s="189">
        <v>0</v>
      </c>
    </row>
    <row r="18" spans="1:25" ht="22" customHeight="1">
      <c r="A18" s="64" t="s">
        <v>59</v>
      </c>
      <c r="B18" s="163">
        <v>8</v>
      </c>
      <c r="C18" s="190">
        <v>3</v>
      </c>
      <c r="D18" s="191">
        <f>SUM(B18:C18)</f>
        <v>11</v>
      </c>
      <c r="E18" s="163">
        <v>0</v>
      </c>
      <c r="F18" s="190">
        <v>0</v>
      </c>
      <c r="G18" s="191">
        <f t="shared" ref="G18:G19" si="28">SUM(E18:F18)</f>
        <v>0</v>
      </c>
      <c r="H18" s="163">
        <v>3</v>
      </c>
      <c r="I18" s="190">
        <v>2</v>
      </c>
      <c r="J18" s="191">
        <f t="shared" ref="J18:J19" si="29">SUM(H18:I18)</f>
        <v>5</v>
      </c>
      <c r="K18" s="163">
        <v>0</v>
      </c>
      <c r="L18" s="190">
        <v>0</v>
      </c>
      <c r="M18" s="191">
        <f t="shared" ref="M18:M19" si="30">SUM(K18:L18)</f>
        <v>0</v>
      </c>
      <c r="N18" s="163">
        <v>0</v>
      </c>
      <c r="O18" s="190">
        <v>0</v>
      </c>
      <c r="P18" s="191">
        <f t="shared" ref="P18:P19" si="31">SUM(N18:O18)</f>
        <v>0</v>
      </c>
      <c r="Q18" s="157">
        <v>0</v>
      </c>
      <c r="R18" s="158">
        <v>0</v>
      </c>
      <c r="S18" s="159">
        <v>0</v>
      </c>
      <c r="T18" s="192">
        <f t="shared" ref="T18:T20" si="32">B18+E18+H18+K18+N18+Q18</f>
        <v>11</v>
      </c>
      <c r="U18" s="193">
        <f t="shared" ref="U18:U20" si="33">C18+F18+I18+L18+O18+R18</f>
        <v>5</v>
      </c>
      <c r="V18" s="162">
        <f t="shared" ref="V18:V20" si="34">SUM(T18:U18)</f>
        <v>16</v>
      </c>
      <c r="W18" s="163">
        <v>0</v>
      </c>
      <c r="X18" s="163">
        <v>0</v>
      </c>
      <c r="Y18" s="163">
        <v>0</v>
      </c>
    </row>
    <row r="19" spans="1:25" ht="22" customHeight="1" thickBot="1">
      <c r="A19" s="10" t="s">
        <v>60</v>
      </c>
      <c r="B19" s="148">
        <v>4</v>
      </c>
      <c r="C19" s="198">
        <v>0</v>
      </c>
      <c r="D19" s="199">
        <f>SUM(B19:C19)</f>
        <v>4</v>
      </c>
      <c r="E19" s="148">
        <v>0</v>
      </c>
      <c r="F19" s="198">
        <v>0</v>
      </c>
      <c r="G19" s="199">
        <f t="shared" si="28"/>
        <v>0</v>
      </c>
      <c r="H19" s="148">
        <v>0</v>
      </c>
      <c r="I19" s="198">
        <v>4</v>
      </c>
      <c r="J19" s="199">
        <f t="shared" si="29"/>
        <v>4</v>
      </c>
      <c r="K19" s="148">
        <v>0</v>
      </c>
      <c r="L19" s="198">
        <v>0</v>
      </c>
      <c r="M19" s="199">
        <f t="shared" si="30"/>
        <v>0</v>
      </c>
      <c r="N19" s="148">
        <v>0</v>
      </c>
      <c r="O19" s="198">
        <v>0</v>
      </c>
      <c r="P19" s="199">
        <f t="shared" si="31"/>
        <v>0</v>
      </c>
      <c r="Q19" s="176">
        <v>0</v>
      </c>
      <c r="R19" s="177">
        <v>0</v>
      </c>
      <c r="S19" s="178">
        <f t="shared" ref="S19:S20" si="35">Q19+R19</f>
        <v>0</v>
      </c>
      <c r="T19" s="200">
        <f>B19+E19+H19+K19+N19+Q19</f>
        <v>4</v>
      </c>
      <c r="U19" s="201">
        <f t="shared" si="33"/>
        <v>4</v>
      </c>
      <c r="V19" s="181">
        <f t="shared" si="34"/>
        <v>8</v>
      </c>
      <c r="W19" s="148">
        <v>0</v>
      </c>
      <c r="X19" s="148">
        <v>0</v>
      </c>
      <c r="Y19" s="148">
        <v>0</v>
      </c>
    </row>
    <row r="20" spans="1:25" ht="29.25" customHeight="1" thickBot="1">
      <c r="A20" s="65" t="s">
        <v>243</v>
      </c>
      <c r="B20" s="202">
        <f>SUM(B18:B19)</f>
        <v>12</v>
      </c>
      <c r="C20" s="203">
        <f>SUM(C18:C19)</f>
        <v>3</v>
      </c>
      <c r="D20" s="204">
        <f>B20+C20</f>
        <v>15</v>
      </c>
      <c r="E20" s="202">
        <f t="shared" ref="E20:F20" si="36">SUM(E18:E19)</f>
        <v>0</v>
      </c>
      <c r="F20" s="203">
        <f t="shared" si="36"/>
        <v>0</v>
      </c>
      <c r="G20" s="204">
        <f t="shared" ref="G20" si="37">E20+F20</f>
        <v>0</v>
      </c>
      <c r="H20" s="202">
        <f t="shared" ref="H20:I20" si="38">SUM(H18:H19)</f>
        <v>3</v>
      </c>
      <c r="I20" s="203">
        <f t="shared" si="38"/>
        <v>6</v>
      </c>
      <c r="J20" s="204">
        <f t="shared" ref="J20" si="39">H20+I20</f>
        <v>9</v>
      </c>
      <c r="K20" s="202">
        <f t="shared" ref="K20:L20" si="40">SUM(K18:K19)</f>
        <v>0</v>
      </c>
      <c r="L20" s="203">
        <f t="shared" si="40"/>
        <v>0</v>
      </c>
      <c r="M20" s="204">
        <f t="shared" ref="M20" si="41">K20+L20</f>
        <v>0</v>
      </c>
      <c r="N20" s="202">
        <f t="shared" ref="N20:O20" si="42">SUM(N18:N19)</f>
        <v>0</v>
      </c>
      <c r="O20" s="203">
        <f t="shared" si="42"/>
        <v>0</v>
      </c>
      <c r="P20" s="204">
        <f t="shared" ref="P20" si="43">N20+O20</f>
        <v>0</v>
      </c>
      <c r="Q20" s="185">
        <f>Q18+Q19</f>
        <v>0</v>
      </c>
      <c r="R20" s="185">
        <f>R18+R19</f>
        <v>0</v>
      </c>
      <c r="S20" s="186">
        <f t="shared" si="35"/>
        <v>0</v>
      </c>
      <c r="T20" s="182">
        <f t="shared" si="32"/>
        <v>15</v>
      </c>
      <c r="U20" s="183">
        <f t="shared" si="33"/>
        <v>9</v>
      </c>
      <c r="V20" s="187">
        <f t="shared" si="34"/>
        <v>24</v>
      </c>
      <c r="W20" s="188">
        <v>0</v>
      </c>
      <c r="X20" s="188">
        <v>0</v>
      </c>
      <c r="Y20" s="189">
        <v>0</v>
      </c>
    </row>
    <row r="21" spans="1:25" ht="29.25" customHeight="1" thickBot="1">
      <c r="A21" s="66" t="s">
        <v>244</v>
      </c>
      <c r="B21" s="205">
        <f>B20+B17+B14+B10</f>
        <v>35</v>
      </c>
      <c r="C21" s="205">
        <f t="shared" ref="C21:V21" si="44">C20+C17+C14+C10</f>
        <v>29</v>
      </c>
      <c r="D21" s="205">
        <f t="shared" si="44"/>
        <v>64</v>
      </c>
      <c r="E21" s="205">
        <f t="shared" si="44"/>
        <v>0</v>
      </c>
      <c r="F21" s="205">
        <f t="shared" si="44"/>
        <v>0</v>
      </c>
      <c r="G21" s="205">
        <f t="shared" si="44"/>
        <v>0</v>
      </c>
      <c r="H21" s="205">
        <f t="shared" si="44"/>
        <v>31</v>
      </c>
      <c r="I21" s="205">
        <f t="shared" si="44"/>
        <v>31</v>
      </c>
      <c r="J21" s="205">
        <f t="shared" si="44"/>
        <v>62</v>
      </c>
      <c r="K21" s="205">
        <f t="shared" si="44"/>
        <v>0</v>
      </c>
      <c r="L21" s="205">
        <f t="shared" si="44"/>
        <v>0</v>
      </c>
      <c r="M21" s="205">
        <f t="shared" si="44"/>
        <v>0</v>
      </c>
      <c r="N21" s="205">
        <f t="shared" si="44"/>
        <v>0</v>
      </c>
      <c r="O21" s="205">
        <f t="shared" si="44"/>
        <v>0</v>
      </c>
      <c r="P21" s="205">
        <f t="shared" si="44"/>
        <v>0</v>
      </c>
      <c r="Q21" s="205">
        <f t="shared" si="44"/>
        <v>0</v>
      </c>
      <c r="R21" s="205">
        <f t="shared" si="44"/>
        <v>0</v>
      </c>
      <c r="S21" s="205">
        <f t="shared" si="44"/>
        <v>0</v>
      </c>
      <c r="T21" s="205">
        <f t="shared" si="44"/>
        <v>66</v>
      </c>
      <c r="U21" s="205">
        <f t="shared" si="44"/>
        <v>60</v>
      </c>
      <c r="V21" s="205">
        <f t="shared" si="44"/>
        <v>126</v>
      </c>
      <c r="W21" s="150">
        <v>0</v>
      </c>
      <c r="X21" s="150">
        <v>0</v>
      </c>
      <c r="Y21" s="206">
        <v>0</v>
      </c>
    </row>
    <row r="22" spans="1:25" ht="25.5" customHeight="1"/>
    <row r="23" spans="1:25">
      <c r="U23" s="207"/>
      <c r="V23" s="207"/>
      <c r="W23" s="207"/>
      <c r="X23" s="207"/>
    </row>
    <row r="24" spans="1:25">
      <c r="U24" s="207"/>
      <c r="V24" s="208"/>
      <c r="W24" s="208"/>
      <c r="X24" s="208"/>
    </row>
  </sheetData>
  <mergeCells count="12">
    <mergeCell ref="T3:V3"/>
    <mergeCell ref="W3:Y3"/>
    <mergeCell ref="A1:Y1"/>
    <mergeCell ref="B2:Q2"/>
    <mergeCell ref="T2:V2"/>
    <mergeCell ref="W2:Y2"/>
    <mergeCell ref="B3:D3"/>
    <mergeCell ref="E3:G3"/>
    <mergeCell ref="H3:J3"/>
    <mergeCell ref="K3:M3"/>
    <mergeCell ref="N3:P3"/>
    <mergeCell ref="Q3:S3"/>
  </mergeCells>
  <pageMargins left="0.65" right="0.51" top="0.53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BreakPreview" topLeftCell="D4" zoomScaleSheetLayoutView="100" workbookViewId="0">
      <selection activeCell="K10" sqref="K10"/>
    </sheetView>
  </sheetViews>
  <sheetFormatPr defaultColWidth="9.1796875" defaultRowHeight="14.5"/>
  <cols>
    <col min="1" max="1" width="12.7265625" style="68" bestFit="1" customWidth="1"/>
    <col min="2" max="2" width="12" style="68" customWidth="1"/>
    <col min="3" max="3" width="4.54296875" style="68" customWidth="1"/>
    <col min="4" max="4" width="5" style="68" customWidth="1"/>
    <col min="5" max="5" width="23.453125" style="68" customWidth="1"/>
    <col min="6" max="8" width="10" style="68" customWidth="1"/>
    <col min="9" max="9" width="6.1796875" style="68" customWidth="1"/>
    <col min="10" max="10" width="11.1796875" style="68" customWidth="1"/>
    <col min="11" max="11" width="8.1796875" style="68" customWidth="1"/>
    <col min="12" max="12" width="5.54296875" style="68" customWidth="1"/>
    <col min="13" max="13" width="4.81640625" style="68" customWidth="1"/>
    <col min="14" max="14" width="9.453125" style="68" customWidth="1"/>
    <col min="15" max="15" width="9.26953125" style="68" customWidth="1"/>
    <col min="16" max="16" width="8.7265625" style="68" customWidth="1"/>
    <col min="17" max="23" width="9.453125" style="68" customWidth="1"/>
    <col min="24" max="24" width="6.81640625" style="68" customWidth="1"/>
    <col min="25" max="25" width="16.1796875" style="68" customWidth="1"/>
    <col min="26" max="16384" width="9.1796875" style="68"/>
  </cols>
  <sheetData>
    <row r="1" spans="1:26" ht="26.25" customHeight="1">
      <c r="A1" s="586"/>
      <c r="B1" s="586"/>
      <c r="C1" s="586"/>
      <c r="D1" s="586"/>
      <c r="E1" s="586" t="str">
        <f>Sheet1!B5</f>
        <v>jktdh; mPp ek/;fed fo|ky; lq[kokluh ¼Msxkuk½] ukxkSj</v>
      </c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67"/>
      <c r="W1" s="67"/>
      <c r="X1" s="67"/>
      <c r="Y1" s="67"/>
    </row>
    <row r="2" spans="1:26" ht="25.5">
      <c r="A2" s="69"/>
      <c r="B2" s="69"/>
      <c r="C2" s="69"/>
      <c r="D2" s="69"/>
      <c r="E2" s="69"/>
      <c r="F2" s="69"/>
      <c r="G2" s="69"/>
      <c r="H2" s="69"/>
      <c r="I2" s="69"/>
      <c r="J2" s="587" t="s">
        <v>543</v>
      </c>
      <c r="K2" s="587"/>
      <c r="L2" s="587"/>
      <c r="M2" s="587"/>
      <c r="N2" s="587"/>
      <c r="O2" s="69"/>
      <c r="P2" s="69"/>
      <c r="Q2" s="70"/>
      <c r="R2" s="70"/>
      <c r="S2" s="70"/>
      <c r="T2" s="70"/>
      <c r="U2" s="70"/>
      <c r="V2" s="70"/>
      <c r="W2" s="588" t="s">
        <v>164</v>
      </c>
      <c r="X2" s="588"/>
      <c r="Y2" s="372">
        <v>43702</v>
      </c>
    </row>
    <row r="3" spans="1:26" ht="29.25" customHeight="1">
      <c r="A3" s="581" t="s">
        <v>165</v>
      </c>
      <c r="B3" s="581" t="s">
        <v>166</v>
      </c>
      <c r="C3" s="581" t="s">
        <v>167</v>
      </c>
      <c r="D3" s="581" t="s">
        <v>168</v>
      </c>
      <c r="E3" s="581" t="s">
        <v>169</v>
      </c>
      <c r="F3" s="581" t="s">
        <v>170</v>
      </c>
      <c r="G3" s="581" t="s">
        <v>171</v>
      </c>
      <c r="H3" s="581" t="s">
        <v>172</v>
      </c>
      <c r="I3" s="581" t="s">
        <v>173</v>
      </c>
      <c r="J3" s="581" t="s">
        <v>489</v>
      </c>
      <c r="K3" s="589" t="s">
        <v>174</v>
      </c>
      <c r="L3" s="581" t="s">
        <v>175</v>
      </c>
      <c r="M3" s="581" t="s">
        <v>176</v>
      </c>
      <c r="N3" s="581" t="s">
        <v>107</v>
      </c>
      <c r="O3" s="581" t="s">
        <v>177</v>
      </c>
      <c r="P3" s="581" t="s">
        <v>178</v>
      </c>
      <c r="Q3" s="582" t="s">
        <v>179</v>
      </c>
      <c r="R3" s="582"/>
      <c r="S3" s="582"/>
      <c r="T3" s="582"/>
      <c r="U3" s="581" t="s">
        <v>180</v>
      </c>
      <c r="V3" s="581"/>
      <c r="W3" s="581"/>
      <c r="X3" s="581" t="s">
        <v>181</v>
      </c>
      <c r="Y3" s="576" t="s">
        <v>446</v>
      </c>
    </row>
    <row r="4" spans="1:26" ht="33" customHeight="1">
      <c r="A4" s="581"/>
      <c r="B4" s="581"/>
      <c r="C4" s="581"/>
      <c r="D4" s="581"/>
      <c r="E4" s="581"/>
      <c r="F4" s="581"/>
      <c r="G4" s="581"/>
      <c r="H4" s="581"/>
      <c r="I4" s="581"/>
      <c r="J4" s="581"/>
      <c r="K4" s="590"/>
      <c r="L4" s="581"/>
      <c r="M4" s="581"/>
      <c r="N4" s="581"/>
      <c r="O4" s="581"/>
      <c r="P4" s="581"/>
      <c r="Q4" s="373" t="s">
        <v>182</v>
      </c>
      <c r="R4" s="374" t="s">
        <v>183</v>
      </c>
      <c r="S4" s="374" t="s">
        <v>184</v>
      </c>
      <c r="T4" s="374" t="s">
        <v>185</v>
      </c>
      <c r="U4" s="374" t="s">
        <v>182</v>
      </c>
      <c r="V4" s="374" t="s">
        <v>186</v>
      </c>
      <c r="W4" s="374" t="s">
        <v>187</v>
      </c>
      <c r="X4" s="581"/>
      <c r="Y4" s="576"/>
    </row>
    <row r="5" spans="1:26">
      <c r="A5" s="71">
        <v>1</v>
      </c>
      <c r="B5" s="72">
        <v>2</v>
      </c>
      <c r="C5" s="71">
        <v>3</v>
      </c>
      <c r="D5" s="71">
        <v>4</v>
      </c>
      <c r="E5" s="72">
        <v>5</v>
      </c>
      <c r="F5" s="71">
        <v>6</v>
      </c>
      <c r="G5" s="71">
        <v>7</v>
      </c>
      <c r="H5" s="72">
        <v>8</v>
      </c>
      <c r="I5" s="71">
        <v>9</v>
      </c>
      <c r="J5" s="71">
        <v>10</v>
      </c>
      <c r="K5" s="72">
        <v>11</v>
      </c>
      <c r="L5" s="71">
        <v>12</v>
      </c>
      <c r="M5" s="71">
        <v>13</v>
      </c>
      <c r="N5" s="72">
        <v>14</v>
      </c>
      <c r="O5" s="71">
        <v>15</v>
      </c>
      <c r="P5" s="71">
        <v>16</v>
      </c>
      <c r="Q5" s="72">
        <v>17</v>
      </c>
      <c r="R5" s="71">
        <v>18</v>
      </c>
      <c r="S5" s="71">
        <v>19</v>
      </c>
      <c r="T5" s="72">
        <v>20</v>
      </c>
      <c r="U5" s="71">
        <v>21</v>
      </c>
      <c r="V5" s="71">
        <v>22</v>
      </c>
      <c r="W5" s="72">
        <v>23</v>
      </c>
      <c r="X5" s="71">
        <v>24</v>
      </c>
      <c r="Y5" s="71">
        <v>25</v>
      </c>
    </row>
    <row r="6" spans="1:26" ht="37" customHeight="1">
      <c r="A6" s="369" t="s">
        <v>465</v>
      </c>
      <c r="B6" s="73" t="s">
        <v>188</v>
      </c>
      <c r="C6" s="73">
        <v>1</v>
      </c>
      <c r="D6" s="74">
        <v>1</v>
      </c>
      <c r="E6" s="371" t="s">
        <v>466</v>
      </c>
      <c r="F6" s="76" t="s">
        <v>448</v>
      </c>
      <c r="G6" s="76" t="s">
        <v>467</v>
      </c>
      <c r="H6" s="74" t="s">
        <v>468</v>
      </c>
      <c r="I6" s="74">
        <v>2011</v>
      </c>
      <c r="J6" s="234">
        <v>22865</v>
      </c>
      <c r="K6" s="74" t="s">
        <v>469</v>
      </c>
      <c r="L6" s="76" t="s">
        <v>471</v>
      </c>
      <c r="M6" s="76" t="s">
        <v>470</v>
      </c>
      <c r="N6" s="234">
        <v>31485</v>
      </c>
      <c r="O6" s="234" t="s">
        <v>472</v>
      </c>
      <c r="P6" s="234">
        <v>43305</v>
      </c>
      <c r="Q6" s="74" t="s">
        <v>474</v>
      </c>
      <c r="R6" s="74" t="s">
        <v>190</v>
      </c>
      <c r="S6" s="74"/>
      <c r="T6" s="74"/>
      <c r="U6" s="74" t="s">
        <v>473</v>
      </c>
      <c r="V6" s="74" t="s">
        <v>475</v>
      </c>
      <c r="W6" s="74"/>
      <c r="X6" s="74"/>
      <c r="Y6" s="74">
        <v>9982305285</v>
      </c>
      <c r="Z6" s="75"/>
    </row>
    <row r="7" spans="1:26" ht="35.5" customHeight="1">
      <c r="A7" s="370" t="s">
        <v>476</v>
      </c>
      <c r="B7" s="73" t="s">
        <v>192</v>
      </c>
      <c r="C7" s="73">
        <v>1</v>
      </c>
      <c r="D7" s="74">
        <v>1</v>
      </c>
      <c r="E7" s="371" t="s">
        <v>477</v>
      </c>
      <c r="F7" s="76" t="s">
        <v>478</v>
      </c>
      <c r="G7" s="76" t="s">
        <v>479</v>
      </c>
      <c r="H7" s="74" t="s">
        <v>480</v>
      </c>
      <c r="I7" s="74">
        <v>2017</v>
      </c>
      <c r="J7" s="234">
        <v>32454</v>
      </c>
      <c r="K7" s="74" t="s">
        <v>469</v>
      </c>
      <c r="L7" s="76" t="s">
        <v>490</v>
      </c>
      <c r="M7" s="76" t="s">
        <v>491</v>
      </c>
      <c r="N7" s="234">
        <v>42907</v>
      </c>
      <c r="O7" s="234">
        <v>42907</v>
      </c>
      <c r="P7" s="234">
        <v>42907</v>
      </c>
      <c r="Q7" s="74" t="s">
        <v>474</v>
      </c>
      <c r="R7" s="74" t="s">
        <v>493</v>
      </c>
      <c r="S7" s="74"/>
      <c r="T7" s="74"/>
      <c r="U7" s="74" t="s">
        <v>495</v>
      </c>
      <c r="V7" s="74" t="s">
        <v>493</v>
      </c>
      <c r="W7" s="74" t="s">
        <v>496</v>
      </c>
      <c r="X7" s="74"/>
      <c r="Y7" s="74">
        <v>9785903909</v>
      </c>
      <c r="Z7" s="75"/>
    </row>
    <row r="8" spans="1:26" ht="33.5" customHeight="1">
      <c r="A8" s="370" t="s">
        <v>476</v>
      </c>
      <c r="B8" s="369" t="s">
        <v>481</v>
      </c>
      <c r="C8" s="73">
        <v>1</v>
      </c>
      <c r="D8" s="74">
        <v>1</v>
      </c>
      <c r="E8" s="371" t="s">
        <v>483</v>
      </c>
      <c r="F8" s="76" t="s">
        <v>485</v>
      </c>
      <c r="G8" s="76" t="s">
        <v>487</v>
      </c>
      <c r="H8" s="74" t="s">
        <v>468</v>
      </c>
      <c r="I8" s="74">
        <v>2017</v>
      </c>
      <c r="J8" s="234">
        <v>30133</v>
      </c>
      <c r="K8" s="74" t="s">
        <v>469</v>
      </c>
      <c r="L8" s="76" t="s">
        <v>492</v>
      </c>
      <c r="M8" s="76" t="s">
        <v>470</v>
      </c>
      <c r="N8" s="234">
        <v>41278</v>
      </c>
      <c r="O8" s="234">
        <v>42977</v>
      </c>
      <c r="P8" s="234">
        <v>43321</v>
      </c>
      <c r="Q8" s="74" t="s">
        <v>474</v>
      </c>
      <c r="R8" s="74" t="s">
        <v>481</v>
      </c>
      <c r="S8" s="74"/>
      <c r="T8" s="74"/>
      <c r="U8" s="74" t="s">
        <v>495</v>
      </c>
      <c r="V8" s="74" t="s">
        <v>192</v>
      </c>
      <c r="W8" s="74" t="s">
        <v>497</v>
      </c>
      <c r="X8" s="74"/>
      <c r="Y8" s="74">
        <v>9460140015</v>
      </c>
      <c r="Z8" s="75"/>
    </row>
    <row r="9" spans="1:26" ht="34.5" customHeight="1">
      <c r="A9" s="370" t="s">
        <v>476</v>
      </c>
      <c r="B9" s="369" t="s">
        <v>482</v>
      </c>
      <c r="C9" s="73">
        <v>1</v>
      </c>
      <c r="D9" s="74">
        <v>1</v>
      </c>
      <c r="E9" s="371" t="s">
        <v>484</v>
      </c>
      <c r="F9" s="76" t="s">
        <v>486</v>
      </c>
      <c r="G9" s="76" t="s">
        <v>488</v>
      </c>
      <c r="H9" s="74" t="s">
        <v>480</v>
      </c>
      <c r="I9" s="74">
        <v>2017</v>
      </c>
      <c r="J9" s="234">
        <v>31045</v>
      </c>
      <c r="K9" s="74" t="s">
        <v>469</v>
      </c>
      <c r="L9" s="76" t="s">
        <v>492</v>
      </c>
      <c r="M9" s="76" t="s">
        <v>470</v>
      </c>
      <c r="N9" s="234">
        <v>41295</v>
      </c>
      <c r="O9" s="234">
        <v>43008</v>
      </c>
      <c r="P9" s="234">
        <v>43008</v>
      </c>
      <c r="Q9" s="74" t="s">
        <v>474</v>
      </c>
      <c r="R9" s="74" t="s">
        <v>482</v>
      </c>
      <c r="S9" s="74"/>
      <c r="T9" s="74"/>
      <c r="U9" s="74" t="s">
        <v>495</v>
      </c>
      <c r="V9" s="74" t="s">
        <v>493</v>
      </c>
      <c r="W9" s="74" t="s">
        <v>497</v>
      </c>
      <c r="X9" s="74"/>
      <c r="Y9" s="74">
        <v>9783951551</v>
      </c>
      <c r="Z9" s="75"/>
    </row>
    <row r="10" spans="1:26" ht="35.5" customHeight="1">
      <c r="A10" s="370" t="s">
        <v>189</v>
      </c>
      <c r="B10" s="73" t="s">
        <v>494</v>
      </c>
      <c r="C10" s="73">
        <v>1</v>
      </c>
      <c r="D10" s="74">
        <v>1</v>
      </c>
      <c r="E10" s="371" t="s">
        <v>498</v>
      </c>
      <c r="F10" s="76" t="s">
        <v>499</v>
      </c>
      <c r="G10" s="76" t="s">
        <v>500</v>
      </c>
      <c r="H10" s="74" t="s">
        <v>468</v>
      </c>
      <c r="I10" s="74">
        <v>2008</v>
      </c>
      <c r="J10" s="234">
        <v>26481</v>
      </c>
      <c r="K10" s="74" t="s">
        <v>469</v>
      </c>
      <c r="L10" s="76" t="s">
        <v>492</v>
      </c>
      <c r="M10" s="76" t="s">
        <v>470</v>
      </c>
      <c r="N10" s="234">
        <v>34341</v>
      </c>
      <c r="O10" s="234">
        <v>41398</v>
      </c>
      <c r="P10" s="234">
        <v>41398</v>
      </c>
      <c r="Q10" s="74" t="s">
        <v>474</v>
      </c>
      <c r="R10" s="74" t="s">
        <v>482</v>
      </c>
      <c r="S10" s="74"/>
      <c r="T10" s="74"/>
      <c r="U10" s="74" t="s">
        <v>495</v>
      </c>
      <c r="V10" s="74" t="s">
        <v>494</v>
      </c>
      <c r="W10" s="74" t="s">
        <v>501</v>
      </c>
      <c r="X10" s="74"/>
      <c r="Y10" s="74">
        <v>9462137795</v>
      </c>
      <c r="Z10" s="75"/>
    </row>
    <row r="11" spans="1:26" ht="39" customHeight="1">
      <c r="A11" s="370" t="s">
        <v>189</v>
      </c>
      <c r="B11" s="73" t="s">
        <v>190</v>
      </c>
      <c r="C11" s="73">
        <v>1</v>
      </c>
      <c r="D11" s="74">
        <v>1</v>
      </c>
      <c r="E11" s="371" t="s">
        <v>502</v>
      </c>
      <c r="F11" s="76" t="s">
        <v>503</v>
      </c>
      <c r="G11" s="76" t="s">
        <v>504</v>
      </c>
      <c r="H11" s="74" t="s">
        <v>468</v>
      </c>
      <c r="I11" s="74">
        <v>2016</v>
      </c>
      <c r="J11" s="234">
        <v>26848</v>
      </c>
      <c r="K11" s="74" t="s">
        <v>469</v>
      </c>
      <c r="L11" s="76" t="s">
        <v>505</v>
      </c>
      <c r="M11" s="76" t="s">
        <v>470</v>
      </c>
      <c r="N11" s="234">
        <v>38416</v>
      </c>
      <c r="O11" s="234">
        <v>42489</v>
      </c>
      <c r="P11" s="234">
        <v>42667</v>
      </c>
      <c r="Q11" s="74" t="s">
        <v>474</v>
      </c>
      <c r="R11" s="74" t="s">
        <v>482</v>
      </c>
      <c r="S11" s="74" t="s">
        <v>190</v>
      </c>
      <c r="T11" s="74"/>
      <c r="U11" s="74" t="s">
        <v>495</v>
      </c>
      <c r="V11" s="74" t="s">
        <v>190</v>
      </c>
      <c r="W11" s="74" t="s">
        <v>506</v>
      </c>
      <c r="X11" s="74"/>
      <c r="Y11" s="74">
        <v>9672004949</v>
      </c>
      <c r="Z11" s="75"/>
    </row>
    <row r="12" spans="1:26" ht="36" customHeight="1">
      <c r="A12" s="370" t="s">
        <v>189</v>
      </c>
      <c r="B12" s="73" t="s">
        <v>193</v>
      </c>
      <c r="C12" s="73">
        <v>1</v>
      </c>
      <c r="D12" s="74">
        <v>1</v>
      </c>
      <c r="E12" s="371" t="s">
        <v>507</v>
      </c>
      <c r="F12" s="76" t="s">
        <v>454</v>
      </c>
      <c r="G12" s="76" t="s">
        <v>508</v>
      </c>
      <c r="H12" s="74" t="s">
        <v>480</v>
      </c>
      <c r="I12" s="74">
        <v>2018</v>
      </c>
      <c r="J12" s="234">
        <v>32641</v>
      </c>
      <c r="K12" s="74" t="s">
        <v>509</v>
      </c>
      <c r="L12" s="76" t="s">
        <v>492</v>
      </c>
      <c r="M12" s="76" t="s">
        <v>470</v>
      </c>
      <c r="N12" s="234">
        <v>42390</v>
      </c>
      <c r="O12" s="234">
        <v>43375</v>
      </c>
      <c r="P12" s="234">
        <v>43375</v>
      </c>
      <c r="Q12" s="74" t="s">
        <v>474</v>
      </c>
      <c r="R12" s="74" t="s">
        <v>510</v>
      </c>
      <c r="S12" s="74"/>
      <c r="T12" s="74"/>
      <c r="U12" s="74" t="s">
        <v>495</v>
      </c>
      <c r="V12" s="74" t="s">
        <v>193</v>
      </c>
      <c r="W12" s="74" t="s">
        <v>496</v>
      </c>
      <c r="X12" s="74"/>
      <c r="Y12" s="74">
        <v>9928121852</v>
      </c>
      <c r="Z12" s="75"/>
    </row>
    <row r="13" spans="1:26" ht="39.5" customHeight="1">
      <c r="A13" s="370" t="s">
        <v>189</v>
      </c>
      <c r="B13" s="73" t="s">
        <v>192</v>
      </c>
      <c r="C13" s="73">
        <v>1</v>
      </c>
      <c r="D13" s="74">
        <v>1</v>
      </c>
      <c r="E13" s="371" t="s">
        <v>511</v>
      </c>
      <c r="F13" s="76" t="s">
        <v>456</v>
      </c>
      <c r="G13" s="76" t="s">
        <v>512</v>
      </c>
      <c r="H13" s="74" t="s">
        <v>480</v>
      </c>
      <c r="I13" s="74">
        <v>2018</v>
      </c>
      <c r="J13" s="234">
        <v>34538</v>
      </c>
      <c r="K13" s="74" t="s">
        <v>509</v>
      </c>
      <c r="L13" s="76" t="s">
        <v>513</v>
      </c>
      <c r="M13" s="76" t="s">
        <v>470</v>
      </c>
      <c r="N13" s="234">
        <v>43371</v>
      </c>
      <c r="O13" s="234">
        <v>43371</v>
      </c>
      <c r="P13" s="234">
        <v>43371</v>
      </c>
      <c r="Q13" s="74" t="s">
        <v>474</v>
      </c>
      <c r="R13" s="74" t="s">
        <v>493</v>
      </c>
      <c r="S13" s="74"/>
      <c r="T13" s="74"/>
      <c r="U13" s="74" t="s">
        <v>495</v>
      </c>
      <c r="V13" s="74" t="s">
        <v>493</v>
      </c>
      <c r="W13" s="74" t="s">
        <v>497</v>
      </c>
      <c r="X13" s="74"/>
      <c r="Y13" s="74">
        <v>9660101599</v>
      </c>
      <c r="Z13" s="75"/>
    </row>
    <row r="14" spans="1:26" ht="34" customHeight="1">
      <c r="A14" s="370" t="s">
        <v>189</v>
      </c>
      <c r="B14" s="73" t="s">
        <v>191</v>
      </c>
      <c r="C14" s="73">
        <v>1</v>
      </c>
      <c r="D14" s="74">
        <v>0</v>
      </c>
      <c r="E14" s="371"/>
      <c r="F14" s="76"/>
      <c r="G14" s="76"/>
      <c r="H14" s="74"/>
      <c r="I14" s="74"/>
      <c r="J14" s="234"/>
      <c r="K14" s="74"/>
      <c r="L14" s="76"/>
      <c r="M14" s="74"/>
      <c r="N14" s="234"/>
      <c r="O14" s="234"/>
      <c r="P14" s="234"/>
      <c r="Q14" s="74"/>
      <c r="R14" s="74"/>
      <c r="S14" s="74"/>
      <c r="T14" s="74"/>
      <c r="U14" s="74"/>
      <c r="V14" s="74"/>
      <c r="W14" s="74"/>
      <c r="X14" s="74"/>
      <c r="Y14" s="74"/>
      <c r="Z14" s="75"/>
    </row>
    <row r="15" spans="1:26" ht="40" customHeight="1">
      <c r="A15" s="577" t="s">
        <v>514</v>
      </c>
      <c r="B15" s="579"/>
      <c r="C15" s="579">
        <v>3</v>
      </c>
      <c r="D15" s="580">
        <v>2</v>
      </c>
      <c r="E15" s="371" t="s">
        <v>515</v>
      </c>
      <c r="F15" s="76" t="s">
        <v>517</v>
      </c>
      <c r="G15" s="76" t="s">
        <v>518</v>
      </c>
      <c r="H15" s="74" t="s">
        <v>521</v>
      </c>
      <c r="I15" s="74">
        <v>1995</v>
      </c>
      <c r="J15" s="234">
        <v>24706</v>
      </c>
      <c r="K15" s="74" t="s">
        <v>469</v>
      </c>
      <c r="L15" s="76" t="s">
        <v>492</v>
      </c>
      <c r="M15" s="76" t="s">
        <v>470</v>
      </c>
      <c r="N15" s="234">
        <v>35056</v>
      </c>
      <c r="O15" s="234">
        <v>42521</v>
      </c>
      <c r="P15" s="234">
        <v>42521</v>
      </c>
      <c r="Q15" s="74" t="s">
        <v>474</v>
      </c>
      <c r="R15" s="74" t="s">
        <v>493</v>
      </c>
      <c r="S15" s="74" t="s">
        <v>496</v>
      </c>
      <c r="T15" s="74"/>
      <c r="U15" s="74" t="s">
        <v>495</v>
      </c>
      <c r="V15" s="74" t="s">
        <v>496</v>
      </c>
      <c r="W15" s="74" t="s">
        <v>497</v>
      </c>
      <c r="X15" s="74"/>
      <c r="Y15" s="74">
        <v>9783547699</v>
      </c>
      <c r="Z15" s="75"/>
    </row>
    <row r="16" spans="1:26" ht="34" customHeight="1">
      <c r="A16" s="578"/>
      <c r="B16" s="579"/>
      <c r="C16" s="579"/>
      <c r="D16" s="580"/>
      <c r="E16" s="371" t="s">
        <v>516</v>
      </c>
      <c r="F16" s="380" t="s">
        <v>519</v>
      </c>
      <c r="G16" s="380" t="s">
        <v>520</v>
      </c>
      <c r="H16" s="379" t="s">
        <v>521</v>
      </c>
      <c r="I16" s="379">
        <v>1999</v>
      </c>
      <c r="J16" s="234">
        <v>26425</v>
      </c>
      <c r="K16" s="379" t="s">
        <v>469</v>
      </c>
      <c r="L16" s="380" t="s">
        <v>522</v>
      </c>
      <c r="M16" s="380" t="s">
        <v>470</v>
      </c>
      <c r="N16" s="381">
        <v>36518</v>
      </c>
      <c r="O16" s="381">
        <v>36518</v>
      </c>
      <c r="P16" s="381">
        <v>36518</v>
      </c>
      <c r="Q16" s="74" t="s">
        <v>474</v>
      </c>
      <c r="R16" s="74" t="s">
        <v>493</v>
      </c>
      <c r="S16" s="379"/>
      <c r="T16" s="379"/>
      <c r="U16" s="74" t="s">
        <v>495</v>
      </c>
      <c r="V16" s="74" t="s">
        <v>493</v>
      </c>
      <c r="W16" s="74" t="s">
        <v>496</v>
      </c>
      <c r="X16" s="379"/>
      <c r="Y16" s="379">
        <v>9929458287</v>
      </c>
      <c r="Z16" s="75"/>
    </row>
    <row r="17" spans="1:26" s="388" customFormat="1" ht="36" customHeight="1">
      <c r="A17" s="578"/>
      <c r="B17" s="579"/>
      <c r="C17" s="579"/>
      <c r="D17" s="580"/>
      <c r="E17" s="371"/>
      <c r="F17" s="76"/>
      <c r="G17" s="76"/>
      <c r="H17" s="74"/>
      <c r="I17" s="74"/>
      <c r="J17" s="234"/>
      <c r="K17" s="74"/>
      <c r="L17" s="76"/>
      <c r="M17" s="74"/>
      <c r="N17" s="234"/>
      <c r="O17" s="234"/>
      <c r="P17" s="234"/>
      <c r="Q17" s="74"/>
      <c r="R17" s="74"/>
      <c r="S17" s="74"/>
      <c r="T17" s="74"/>
      <c r="U17" s="74"/>
      <c r="V17" s="74"/>
      <c r="W17" s="74"/>
      <c r="X17" s="74"/>
      <c r="Y17" s="74"/>
      <c r="Z17" s="387"/>
    </row>
    <row r="18" spans="1:26" s="391" customFormat="1" ht="35" customHeight="1">
      <c r="A18" s="378" t="s">
        <v>523</v>
      </c>
      <c r="B18" s="382"/>
      <c r="C18" s="577">
        <v>2</v>
      </c>
      <c r="D18" s="584">
        <v>2</v>
      </c>
      <c r="E18" s="384" t="s">
        <v>524</v>
      </c>
      <c r="F18" s="385" t="s">
        <v>526</v>
      </c>
      <c r="G18" s="385" t="s">
        <v>533</v>
      </c>
      <c r="H18" s="379" t="s">
        <v>521</v>
      </c>
      <c r="I18" s="383">
        <v>1986</v>
      </c>
      <c r="J18" s="386">
        <v>24299</v>
      </c>
      <c r="K18" s="74" t="s">
        <v>469</v>
      </c>
      <c r="L18" s="76" t="s">
        <v>492</v>
      </c>
      <c r="M18" s="76" t="s">
        <v>470</v>
      </c>
      <c r="N18" s="386">
        <v>31619</v>
      </c>
      <c r="O18" s="386">
        <v>31619</v>
      </c>
      <c r="P18" s="386">
        <v>42515</v>
      </c>
      <c r="Q18" s="383" t="s">
        <v>534</v>
      </c>
      <c r="R18" s="74" t="s">
        <v>496</v>
      </c>
      <c r="S18" s="74" t="s">
        <v>482</v>
      </c>
      <c r="T18" s="74" t="s">
        <v>493</v>
      </c>
      <c r="U18" s="383" t="s">
        <v>535</v>
      </c>
      <c r="V18" s="383"/>
      <c r="W18" s="383"/>
      <c r="X18" s="383"/>
      <c r="Y18" s="383">
        <v>9783028397</v>
      </c>
      <c r="Z18" s="75"/>
    </row>
    <row r="19" spans="1:26" s="391" customFormat="1" ht="36.5" customHeight="1">
      <c r="A19" s="378" t="s">
        <v>523</v>
      </c>
      <c r="B19" s="382"/>
      <c r="C19" s="583"/>
      <c r="D19" s="585"/>
      <c r="E19" s="384" t="s">
        <v>525</v>
      </c>
      <c r="F19" s="385" t="s">
        <v>527</v>
      </c>
      <c r="G19" s="385" t="s">
        <v>536</v>
      </c>
      <c r="H19" s="379" t="s">
        <v>521</v>
      </c>
      <c r="I19" s="383">
        <v>1986</v>
      </c>
      <c r="J19" s="386">
        <v>22815</v>
      </c>
      <c r="K19" s="74" t="s">
        <v>469</v>
      </c>
      <c r="L19" s="385" t="s">
        <v>528</v>
      </c>
      <c r="M19" s="76" t="s">
        <v>529</v>
      </c>
      <c r="N19" s="386">
        <v>31594</v>
      </c>
      <c r="O19" s="386">
        <v>31594</v>
      </c>
      <c r="P19" s="386">
        <v>43377</v>
      </c>
      <c r="Q19" s="383" t="s">
        <v>537</v>
      </c>
      <c r="R19" s="383" t="s">
        <v>538</v>
      </c>
      <c r="S19" s="383" t="s">
        <v>539</v>
      </c>
      <c r="T19" s="383" t="s">
        <v>540</v>
      </c>
      <c r="U19" s="389" t="s">
        <v>535</v>
      </c>
      <c r="V19" s="383"/>
      <c r="W19" s="383"/>
      <c r="X19" s="383"/>
      <c r="Y19" s="383">
        <v>9928601405</v>
      </c>
      <c r="Z19" s="75"/>
    </row>
    <row r="20" spans="1:26" ht="36" customHeight="1">
      <c r="A20" s="382" t="s">
        <v>194</v>
      </c>
      <c r="B20" s="383"/>
      <c r="C20" s="382">
        <v>1</v>
      </c>
      <c r="D20" s="383">
        <v>1</v>
      </c>
      <c r="E20" s="384" t="s">
        <v>530</v>
      </c>
      <c r="F20" s="385" t="s">
        <v>531</v>
      </c>
      <c r="G20" s="385" t="s">
        <v>532</v>
      </c>
      <c r="H20" s="74" t="s">
        <v>480</v>
      </c>
      <c r="I20" s="383">
        <v>2016</v>
      </c>
      <c r="J20" s="386">
        <v>30522</v>
      </c>
      <c r="K20" s="383" t="s">
        <v>509</v>
      </c>
      <c r="L20" s="385" t="s">
        <v>528</v>
      </c>
      <c r="M20" s="76" t="s">
        <v>529</v>
      </c>
      <c r="N20" s="386">
        <v>42527</v>
      </c>
      <c r="O20" s="386">
        <v>42527</v>
      </c>
      <c r="P20" s="386">
        <v>42527</v>
      </c>
      <c r="Q20" s="389" t="s">
        <v>534</v>
      </c>
      <c r="R20" s="390" t="s">
        <v>496</v>
      </c>
      <c r="S20" s="390" t="s">
        <v>493</v>
      </c>
      <c r="T20" s="383" t="s">
        <v>541</v>
      </c>
      <c r="U20" s="383" t="s">
        <v>542</v>
      </c>
      <c r="V20" s="383"/>
      <c r="W20" s="383"/>
      <c r="X20" s="383"/>
      <c r="Y20" s="383">
        <v>7689078060</v>
      </c>
      <c r="Z20" s="75"/>
    </row>
    <row r="21" spans="1:26" ht="21" customHeight="1">
      <c r="A21" s="370" t="s">
        <v>195</v>
      </c>
      <c r="B21" s="73"/>
      <c r="C21" s="73">
        <v>1</v>
      </c>
      <c r="D21" s="74">
        <v>0</v>
      </c>
      <c r="E21" s="371" t="s">
        <v>188</v>
      </c>
      <c r="F21" s="74"/>
      <c r="G21" s="74"/>
      <c r="H21" s="74" t="s">
        <v>188</v>
      </c>
      <c r="I21" s="74" t="s">
        <v>188</v>
      </c>
      <c r="J21" s="74" t="s">
        <v>188</v>
      </c>
      <c r="K21" s="74" t="s">
        <v>188</v>
      </c>
      <c r="L21" s="74" t="s">
        <v>188</v>
      </c>
      <c r="M21" s="74" t="s">
        <v>188</v>
      </c>
      <c r="N21" s="74" t="s">
        <v>188</v>
      </c>
      <c r="O21" s="74" t="s">
        <v>188</v>
      </c>
      <c r="P21" s="74" t="s">
        <v>188</v>
      </c>
      <c r="Q21" s="74" t="s">
        <v>188</v>
      </c>
      <c r="R21" s="74" t="s">
        <v>188</v>
      </c>
      <c r="S21" s="74" t="s">
        <v>188</v>
      </c>
      <c r="T21" s="74" t="s">
        <v>188</v>
      </c>
      <c r="U21" s="74" t="s">
        <v>188</v>
      </c>
      <c r="V21" s="74" t="s">
        <v>188</v>
      </c>
      <c r="W21" s="74" t="s">
        <v>188</v>
      </c>
      <c r="X21" s="74" t="s">
        <v>188</v>
      </c>
      <c r="Y21" s="74" t="s">
        <v>188</v>
      </c>
      <c r="Z21" s="75"/>
    </row>
    <row r="22" spans="1:26" ht="21" customHeight="1">
      <c r="A22" s="370" t="s">
        <v>196</v>
      </c>
      <c r="B22" s="73"/>
      <c r="C22" s="73">
        <v>1</v>
      </c>
      <c r="D22" s="74">
        <v>0</v>
      </c>
      <c r="E22" s="371" t="s">
        <v>188</v>
      </c>
      <c r="F22" s="74"/>
      <c r="G22" s="74"/>
      <c r="H22" s="74" t="s">
        <v>188</v>
      </c>
      <c r="I22" s="74" t="s">
        <v>188</v>
      </c>
      <c r="J22" s="74" t="s">
        <v>188</v>
      </c>
      <c r="K22" s="74" t="s">
        <v>188</v>
      </c>
      <c r="L22" s="74" t="s">
        <v>188</v>
      </c>
      <c r="M22" s="74" t="s">
        <v>188</v>
      </c>
      <c r="N22" s="74" t="s">
        <v>188</v>
      </c>
      <c r="O22" s="74" t="s">
        <v>188</v>
      </c>
      <c r="P22" s="74" t="s">
        <v>188</v>
      </c>
      <c r="Q22" s="74" t="s">
        <v>188</v>
      </c>
      <c r="R22" s="74" t="s">
        <v>188</v>
      </c>
      <c r="S22" s="74" t="s">
        <v>188</v>
      </c>
      <c r="T22" s="74" t="s">
        <v>188</v>
      </c>
      <c r="U22" s="74" t="s">
        <v>188</v>
      </c>
      <c r="V22" s="74" t="s">
        <v>188</v>
      </c>
      <c r="W22" s="74" t="s">
        <v>188</v>
      </c>
      <c r="X22" s="74" t="s">
        <v>188</v>
      </c>
      <c r="Y22" s="74" t="s">
        <v>188</v>
      </c>
      <c r="Z22" s="75"/>
    </row>
    <row r="24" spans="1:26">
      <c r="C24" s="77"/>
      <c r="D24" s="77"/>
    </row>
  </sheetData>
  <mergeCells count="30">
    <mergeCell ref="C18:C19"/>
    <mergeCell ref="D18:D19"/>
    <mergeCell ref="A1:D1"/>
    <mergeCell ref="J2:N2"/>
    <mergeCell ref="W2:X2"/>
    <mergeCell ref="A3:A4"/>
    <mergeCell ref="B3:B4"/>
    <mergeCell ref="C3:C4"/>
    <mergeCell ref="D3:D4"/>
    <mergeCell ref="E3:E4"/>
    <mergeCell ref="X3:X4"/>
    <mergeCell ref="E1:U1"/>
    <mergeCell ref="U3:W3"/>
    <mergeCell ref="J3:J4"/>
    <mergeCell ref="K3:K4"/>
    <mergeCell ref="Y3:Y4"/>
    <mergeCell ref="A15:A17"/>
    <mergeCell ref="B15:B17"/>
    <mergeCell ref="C15:C17"/>
    <mergeCell ref="D15:D17"/>
    <mergeCell ref="L3:L4"/>
    <mergeCell ref="M3:M4"/>
    <mergeCell ref="N3:N4"/>
    <mergeCell ref="O3:O4"/>
    <mergeCell ref="P3:P4"/>
    <mergeCell ref="Q3:T3"/>
    <mergeCell ref="F3:F4"/>
    <mergeCell ref="G3:G4"/>
    <mergeCell ref="H3:H4"/>
    <mergeCell ref="I3:I4"/>
  </mergeCells>
  <dataValidations count="1">
    <dataValidation type="whole" allowBlank="1" showInputMessage="1" showErrorMessage="1" sqref="I6 I14:I20">
      <formula1>1954</formula1>
      <formula2>2016</formula2>
    </dataValidation>
  </dataValidations>
  <pageMargins left="0.31496062992125984" right="7.874015748031496E-2" top="0.19685039370078741" bottom="0.23622047244094491" header="0.19685039370078741" footer="0.19685039370078741"/>
  <pageSetup paperSize="9" scale="5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F10" sqref="F10"/>
    </sheetView>
  </sheetViews>
  <sheetFormatPr defaultColWidth="9.1796875" defaultRowHeight="18"/>
  <cols>
    <col min="1" max="1" width="6.81640625" style="235" customWidth="1"/>
    <col min="2" max="2" width="23.26953125" style="235" customWidth="1"/>
    <col min="3" max="3" width="23.1796875" style="235" customWidth="1"/>
    <col min="4" max="6" width="17.26953125" style="235" customWidth="1"/>
    <col min="7" max="7" width="18.1796875" style="235" customWidth="1"/>
    <col min="8" max="16384" width="9.1796875" style="235"/>
  </cols>
  <sheetData>
    <row r="1" spans="1:7" ht="30" customHeight="1">
      <c r="A1" s="592" t="str">
        <f>Sheet1!B5</f>
        <v>jktdh; mPp ek/;fed fo|ky; lq[kokluh ¼Msxkuk½] ukxkSj</v>
      </c>
      <c r="B1" s="592"/>
      <c r="C1" s="592"/>
      <c r="D1" s="592"/>
      <c r="E1" s="592"/>
      <c r="F1" s="592"/>
      <c r="G1" s="592"/>
    </row>
    <row r="5" spans="1:7" ht="23">
      <c r="C5" s="591" t="s">
        <v>255</v>
      </c>
      <c r="D5" s="591"/>
      <c r="E5" s="591"/>
    </row>
    <row r="6" spans="1:7">
      <c r="A6" s="236" t="s">
        <v>249</v>
      </c>
      <c r="B6" s="236" t="s">
        <v>250</v>
      </c>
      <c r="C6" s="236" t="s">
        <v>251</v>
      </c>
      <c r="D6" s="236" t="s">
        <v>252</v>
      </c>
      <c r="E6" s="236" t="s">
        <v>253</v>
      </c>
      <c r="F6" s="236" t="s">
        <v>152</v>
      </c>
      <c r="G6" s="236" t="s">
        <v>254</v>
      </c>
    </row>
    <row r="7" spans="1:7" ht="28.5" customHeight="1">
      <c r="A7" s="237">
        <v>1</v>
      </c>
      <c r="B7" s="237" t="s">
        <v>544</v>
      </c>
      <c r="C7" s="237">
        <v>11325386846</v>
      </c>
      <c r="D7" s="237">
        <v>0</v>
      </c>
      <c r="E7" s="237">
        <v>18129.3</v>
      </c>
      <c r="F7" s="237">
        <f>D7+E7</f>
        <v>18129.3</v>
      </c>
      <c r="G7" s="238">
        <v>43190</v>
      </c>
    </row>
    <row r="8" spans="1:7" ht="28.5" customHeight="1">
      <c r="A8" s="23"/>
      <c r="B8" s="23"/>
      <c r="C8" s="23"/>
      <c r="D8" s="23">
        <v>0</v>
      </c>
      <c r="E8" s="23">
        <v>18129.3</v>
      </c>
      <c r="F8" s="237">
        <f>D8+E8</f>
        <v>18129.3</v>
      </c>
      <c r="G8" s="239">
        <v>43343</v>
      </c>
    </row>
    <row r="11" spans="1:7" ht="23">
      <c r="C11" s="591" t="s">
        <v>256</v>
      </c>
      <c r="D11" s="591"/>
      <c r="E11" s="591"/>
    </row>
    <row r="12" spans="1:7">
      <c r="A12" s="236" t="s">
        <v>249</v>
      </c>
      <c r="B12" s="236" t="s">
        <v>250</v>
      </c>
      <c r="C12" s="236" t="s">
        <v>251</v>
      </c>
      <c r="D12" s="236" t="s">
        <v>252</v>
      </c>
      <c r="E12" s="236" t="s">
        <v>253</v>
      </c>
      <c r="F12" s="236" t="s">
        <v>152</v>
      </c>
      <c r="G12" s="236" t="s">
        <v>254</v>
      </c>
    </row>
    <row r="13" spans="1:7" ht="29.25" customHeight="1">
      <c r="A13" s="237">
        <v>1</v>
      </c>
      <c r="B13" s="237" t="s">
        <v>287</v>
      </c>
      <c r="C13" s="237">
        <v>61005871593</v>
      </c>
      <c r="D13" s="237">
        <v>0</v>
      </c>
      <c r="E13" s="237">
        <v>71446.710000000006</v>
      </c>
      <c r="F13" s="237">
        <f>D13+E13</f>
        <v>71446.710000000006</v>
      </c>
      <c r="G13" s="238">
        <v>43190</v>
      </c>
    </row>
    <row r="14" spans="1:7" ht="29.25" customHeight="1">
      <c r="A14" s="23"/>
      <c r="B14" s="23"/>
      <c r="C14" s="23"/>
      <c r="D14" s="23">
        <v>0</v>
      </c>
      <c r="E14" s="23">
        <v>57653</v>
      </c>
      <c r="F14" s="237">
        <f>D14+E14</f>
        <v>57653</v>
      </c>
      <c r="G14" s="239">
        <v>43343</v>
      </c>
    </row>
  </sheetData>
  <mergeCells count="3">
    <mergeCell ref="C5:E5"/>
    <mergeCell ref="C11:E11"/>
    <mergeCell ref="A1:G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topLeftCell="A6" zoomScaleSheetLayoutView="100" workbookViewId="0">
      <selection activeCell="E17" sqref="E17"/>
    </sheetView>
  </sheetViews>
  <sheetFormatPr defaultColWidth="9.1796875" defaultRowHeight="18"/>
  <cols>
    <col min="1" max="1" width="4.54296875" style="12" customWidth="1"/>
    <col min="2" max="2" width="17.81640625" style="12" customWidth="1"/>
    <col min="3" max="3" width="24.7265625" style="12" customWidth="1"/>
    <col min="4" max="4" width="15.81640625" style="12" customWidth="1"/>
    <col min="5" max="5" width="14.26953125" style="12" customWidth="1"/>
    <col min="6" max="6" width="18" style="12" customWidth="1"/>
    <col min="7" max="7" width="18.7265625" style="12" customWidth="1"/>
    <col min="8" max="8" width="20" style="12" customWidth="1"/>
    <col min="9" max="16384" width="9.1796875" style="12"/>
  </cols>
  <sheetData>
    <row r="1" spans="1:8" ht="25.5">
      <c r="A1" s="140"/>
      <c r="B1" s="439" t="str">
        <f>Sheet1!B5</f>
        <v>jktdh; mPp ek/;fed fo|ky; lq[kokluh ¼Msxkuk½] ukxkSj</v>
      </c>
      <c r="C1" s="439"/>
      <c r="D1" s="439"/>
      <c r="E1" s="439"/>
      <c r="F1" s="439"/>
      <c r="G1" s="439"/>
      <c r="H1" s="439"/>
    </row>
    <row r="2" spans="1:8" ht="18.5">
      <c r="A2" s="441" t="s">
        <v>6</v>
      </c>
      <c r="B2" s="441"/>
      <c r="C2" s="442" t="str">
        <f>Sheet1!C7</f>
        <v>2202-02-109-01-00   SF</v>
      </c>
      <c r="D2" s="442"/>
      <c r="E2" s="443"/>
      <c r="F2" s="443"/>
      <c r="G2" s="40" t="s">
        <v>127</v>
      </c>
      <c r="H2" s="41">
        <f>Sheet1!J5</f>
        <v>26862</v>
      </c>
    </row>
    <row r="3" spans="1:8" ht="20.5">
      <c r="D3" s="444" t="s">
        <v>26</v>
      </c>
      <c r="E3" s="444"/>
      <c r="F3" s="444"/>
    </row>
    <row r="4" spans="1:8" ht="72" customHeight="1">
      <c r="A4" s="27" t="s">
        <v>18</v>
      </c>
      <c r="B4" s="27" t="s">
        <v>22</v>
      </c>
      <c r="C4" s="27" t="s">
        <v>23</v>
      </c>
      <c r="D4" s="242" t="s">
        <v>272</v>
      </c>
      <c r="E4" s="242" t="s">
        <v>273</v>
      </c>
      <c r="F4" s="242" t="s">
        <v>274</v>
      </c>
      <c r="G4" s="27" t="s">
        <v>24</v>
      </c>
      <c r="H4" s="242" t="s">
        <v>275</v>
      </c>
    </row>
    <row r="5" spans="1:8" ht="13.5" customHeight="1">
      <c r="A5" s="15">
        <v>1</v>
      </c>
      <c r="B5" s="15">
        <v>2</v>
      </c>
      <c r="C5" s="26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47.25" customHeight="1">
      <c r="A6" s="13"/>
      <c r="B6" s="52">
        <f>H2</f>
        <v>26862</v>
      </c>
      <c r="C6" s="134" t="str">
        <f>Sheet1!B5</f>
        <v>jktdh; mPp ek/;fed fo|ky; lq[kokluh ¼Msxkuk½] ukxkSj</v>
      </c>
      <c r="D6" s="141">
        <v>3627000</v>
      </c>
      <c r="E6" s="141">
        <v>1318950</v>
      </c>
      <c r="F6" s="142">
        <f>G6-E6</f>
        <v>3520749</v>
      </c>
      <c r="G6" s="52">
        <f>'P-8(GA-1)'!L46</f>
        <v>4839699</v>
      </c>
      <c r="H6" s="52">
        <f>D6-G6</f>
        <v>-1212699</v>
      </c>
    </row>
    <row r="7" spans="1:8" ht="27.75" customHeight="1">
      <c r="C7" s="445" t="s">
        <v>25</v>
      </c>
      <c r="D7" s="445"/>
    </row>
    <row r="8" spans="1:8">
      <c r="A8" s="446" t="s">
        <v>18</v>
      </c>
      <c r="B8" s="446" t="s">
        <v>12</v>
      </c>
      <c r="C8" s="446" t="s">
        <v>27</v>
      </c>
      <c r="D8" s="446"/>
      <c r="E8" s="446"/>
      <c r="F8" s="446"/>
      <c r="G8" s="446"/>
      <c r="H8" s="446" t="s">
        <v>278</v>
      </c>
    </row>
    <row r="9" spans="1:8" ht="39.75" customHeight="1">
      <c r="A9" s="446"/>
      <c r="B9" s="446"/>
      <c r="C9" s="24" t="s">
        <v>236</v>
      </c>
      <c r="D9" s="24" t="s">
        <v>237</v>
      </c>
      <c r="E9" s="242" t="s">
        <v>276</v>
      </c>
      <c r="F9" s="242" t="s">
        <v>277</v>
      </c>
      <c r="G9" s="23" t="s">
        <v>28</v>
      </c>
      <c r="H9" s="446"/>
    </row>
    <row r="10" spans="1:8" ht="15" customHeight="1">
      <c r="A10" s="15">
        <v>1</v>
      </c>
      <c r="B10" s="15">
        <v>2</v>
      </c>
      <c r="C10" s="26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</row>
    <row r="11" spans="1:8">
      <c r="A11" s="13">
        <v>1</v>
      </c>
      <c r="B11" s="38" t="s">
        <v>117</v>
      </c>
      <c r="C11" s="143">
        <v>2971763</v>
      </c>
      <c r="D11" s="143">
        <v>3173800</v>
      </c>
      <c r="E11" s="143">
        <v>1318245</v>
      </c>
      <c r="F11" s="143">
        <v>2589089</v>
      </c>
      <c r="G11" s="13">
        <f>SUM(E11:F11)</f>
        <v>3907334</v>
      </c>
      <c r="H11" s="13">
        <f>E6</f>
        <v>1318950</v>
      </c>
    </row>
    <row r="12" spans="1:8">
      <c r="A12" s="13">
        <v>2</v>
      </c>
      <c r="B12" s="129" t="s">
        <v>118</v>
      </c>
      <c r="C12" s="143">
        <v>0</v>
      </c>
      <c r="D12" s="143">
        <v>0</v>
      </c>
      <c r="E12" s="143">
        <v>0</v>
      </c>
      <c r="F12" s="143">
        <v>0</v>
      </c>
      <c r="G12" s="130">
        <f t="shared" ref="G12:G20" si="0">SUM(E12:F12)</f>
        <v>0</v>
      </c>
      <c r="H12" s="143">
        <v>0</v>
      </c>
    </row>
    <row r="13" spans="1:8">
      <c r="A13" s="13">
        <v>3</v>
      </c>
      <c r="B13" s="129" t="s">
        <v>119</v>
      </c>
      <c r="C13" s="143">
        <v>0</v>
      </c>
      <c r="D13" s="143">
        <v>0</v>
      </c>
      <c r="E13" s="143">
        <v>0</v>
      </c>
      <c r="F13" s="143">
        <v>0</v>
      </c>
      <c r="G13" s="130">
        <f t="shared" si="0"/>
        <v>0</v>
      </c>
      <c r="H13" s="143">
        <v>0</v>
      </c>
    </row>
    <row r="14" spans="1:8">
      <c r="A14" s="13">
        <v>4</v>
      </c>
      <c r="B14" s="129" t="s">
        <v>120</v>
      </c>
      <c r="C14" s="143">
        <v>0</v>
      </c>
      <c r="D14" s="143">
        <v>2000</v>
      </c>
      <c r="E14" s="143">
        <v>0</v>
      </c>
      <c r="F14" s="143">
        <v>0</v>
      </c>
      <c r="G14" s="130">
        <f t="shared" si="0"/>
        <v>0</v>
      </c>
      <c r="H14" s="143">
        <v>0</v>
      </c>
    </row>
    <row r="15" spans="1:8">
      <c r="A15" s="13">
        <v>5</v>
      </c>
      <c r="B15" s="129" t="s">
        <v>121</v>
      </c>
      <c r="C15" s="143">
        <v>0</v>
      </c>
      <c r="D15" s="143">
        <v>0</v>
      </c>
      <c r="E15" s="143">
        <v>0</v>
      </c>
      <c r="F15" s="143">
        <v>0</v>
      </c>
      <c r="G15" s="130">
        <f t="shared" si="0"/>
        <v>0</v>
      </c>
      <c r="H15" s="143">
        <v>0</v>
      </c>
    </row>
    <row r="16" spans="1:8">
      <c r="A16" s="13">
        <v>6</v>
      </c>
      <c r="B16" s="129" t="s">
        <v>15</v>
      </c>
      <c r="C16" s="143">
        <v>0</v>
      </c>
      <c r="D16" s="143">
        <v>0</v>
      </c>
      <c r="E16" s="143">
        <v>0</v>
      </c>
      <c r="F16" s="143">
        <v>0</v>
      </c>
      <c r="G16" s="130">
        <f t="shared" si="0"/>
        <v>0</v>
      </c>
      <c r="H16" s="143">
        <v>0</v>
      </c>
    </row>
    <row r="17" spans="1:8">
      <c r="A17" s="13">
        <v>7</v>
      </c>
      <c r="B17" s="129" t="s">
        <v>16</v>
      </c>
      <c r="C17" s="143">
        <v>0</v>
      </c>
      <c r="D17" s="143">
        <v>500</v>
      </c>
      <c r="E17" s="143">
        <v>0</v>
      </c>
      <c r="F17" s="143">
        <v>0</v>
      </c>
      <c r="G17" s="130">
        <f t="shared" si="0"/>
        <v>0</v>
      </c>
      <c r="H17" s="143">
        <v>0</v>
      </c>
    </row>
    <row r="18" spans="1:8">
      <c r="A18" s="13">
        <v>8</v>
      </c>
      <c r="B18" s="129" t="s">
        <v>17</v>
      </c>
      <c r="C18" s="143">
        <v>0</v>
      </c>
      <c r="D18" s="143">
        <v>0</v>
      </c>
      <c r="E18" s="143">
        <v>0</v>
      </c>
      <c r="F18" s="143">
        <v>0</v>
      </c>
      <c r="G18" s="130">
        <f t="shared" si="0"/>
        <v>0</v>
      </c>
      <c r="H18" s="143">
        <v>0</v>
      </c>
    </row>
    <row r="19" spans="1:8">
      <c r="A19" s="131">
        <v>9</v>
      </c>
      <c r="B19" s="129" t="s">
        <v>14</v>
      </c>
      <c r="C19" s="143">
        <v>0</v>
      </c>
      <c r="D19" s="143">
        <v>0</v>
      </c>
      <c r="E19" s="143">
        <v>0</v>
      </c>
      <c r="F19" s="143">
        <v>0</v>
      </c>
      <c r="G19" s="130">
        <f t="shared" si="0"/>
        <v>0</v>
      </c>
      <c r="H19" s="143">
        <v>0</v>
      </c>
    </row>
    <row r="20" spans="1:8" ht="18.5" thickBot="1">
      <c r="A20" s="32">
        <v>10</v>
      </c>
      <c r="B20" s="129" t="s">
        <v>122</v>
      </c>
      <c r="C20" s="143">
        <v>0</v>
      </c>
      <c r="D20" s="143">
        <v>0</v>
      </c>
      <c r="E20" s="143">
        <v>0</v>
      </c>
      <c r="F20" s="143">
        <v>0</v>
      </c>
      <c r="G20" s="130">
        <f t="shared" si="0"/>
        <v>0</v>
      </c>
      <c r="H20" s="143">
        <v>0</v>
      </c>
    </row>
    <row r="21" spans="1:8" ht="19" thickBot="1">
      <c r="A21" s="28"/>
      <c r="B21" s="14" t="s">
        <v>19</v>
      </c>
      <c r="C21" s="29">
        <f>SUM(C11:C20)</f>
        <v>2971763</v>
      </c>
      <c r="D21" s="29">
        <f t="shared" ref="D21:H21" si="1">SUM(D11:D20)</f>
        <v>3176300</v>
      </c>
      <c r="E21" s="29">
        <f t="shared" si="1"/>
        <v>1318245</v>
      </c>
      <c r="F21" s="29">
        <f t="shared" si="1"/>
        <v>2589089</v>
      </c>
      <c r="G21" s="29">
        <f t="shared" si="1"/>
        <v>3907334</v>
      </c>
      <c r="H21" s="29">
        <f t="shared" si="1"/>
        <v>1318950</v>
      </c>
    </row>
    <row r="22" spans="1:8" ht="12.75" customHeight="1"/>
    <row r="24" spans="1:8">
      <c r="G24" s="440" t="s">
        <v>125</v>
      </c>
      <c r="H24" s="440"/>
    </row>
    <row r="25" spans="1:8">
      <c r="G25" s="440" t="s">
        <v>126</v>
      </c>
      <c r="H25" s="440"/>
    </row>
  </sheetData>
  <mergeCells count="12">
    <mergeCell ref="B1:H1"/>
    <mergeCell ref="G25:H25"/>
    <mergeCell ref="A2:B2"/>
    <mergeCell ref="C2:D2"/>
    <mergeCell ref="E2:F2"/>
    <mergeCell ref="D3:F3"/>
    <mergeCell ref="C7:D7"/>
    <mergeCell ref="A8:A9"/>
    <mergeCell ref="B8:B9"/>
    <mergeCell ref="C8:G8"/>
    <mergeCell ref="H8:H9"/>
    <mergeCell ref="G24:H24"/>
  </mergeCells>
  <pageMargins left="0.62" right="0.39" top="0.31" bottom="0.21" header="0.24" footer="0.14000000000000001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topLeftCell="A12" zoomScale="80" zoomScaleNormal="90" zoomScaleSheetLayoutView="80" workbookViewId="0">
      <selection activeCell="L47" sqref="L47"/>
    </sheetView>
  </sheetViews>
  <sheetFormatPr defaultColWidth="9.1796875" defaultRowHeight="18"/>
  <cols>
    <col min="1" max="1" width="6.26953125" style="88" customWidth="1"/>
    <col min="2" max="2" width="26.7265625" style="88" customWidth="1"/>
    <col min="3" max="3" width="19.7265625" style="88" customWidth="1"/>
    <col min="4" max="4" width="14.1796875" style="88" customWidth="1"/>
    <col min="5" max="5" width="16.7265625" style="88" customWidth="1"/>
    <col min="6" max="6" width="11.453125" style="88" customWidth="1"/>
    <col min="7" max="7" width="17.54296875" style="88" customWidth="1"/>
    <col min="8" max="8" width="19.26953125" style="88" customWidth="1"/>
    <col min="9" max="10" width="16" style="88" customWidth="1"/>
    <col min="11" max="11" width="21.1796875" style="88" customWidth="1"/>
    <col min="12" max="12" width="19.54296875" style="88" customWidth="1"/>
    <col min="13" max="13" width="18.26953125" style="88" customWidth="1"/>
    <col min="14" max="15" width="9.1796875" style="88" customWidth="1"/>
    <col min="16" max="16" width="28.453125" style="88" customWidth="1"/>
    <col min="17" max="16384" width="9.1796875" style="88"/>
  </cols>
  <sheetData>
    <row r="1" spans="1:14" ht="15" customHeight="1">
      <c r="A1" s="470" t="s">
        <v>108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4" ht="14.25" customHeight="1">
      <c r="A2" s="440" t="s">
        <v>260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4" ht="15" customHeight="1">
      <c r="A3" s="471"/>
      <c r="B3" s="471"/>
      <c r="C3" s="471"/>
      <c r="D3" s="440" t="s">
        <v>109</v>
      </c>
      <c r="E3" s="440"/>
      <c r="F3" s="440"/>
      <c r="G3" s="440"/>
      <c r="H3" s="440"/>
      <c r="I3" s="440"/>
      <c r="J3" s="279"/>
      <c r="K3" s="279"/>
      <c r="L3" s="279"/>
      <c r="M3" s="275"/>
    </row>
    <row r="4" spans="1:14" ht="16.5" customHeight="1">
      <c r="A4" s="467" t="str">
        <f>Sheet1!B5</f>
        <v>jktdh; mPp ek/;fed fo|ky; lq[kokluh ¼Msxkuk½] ukxkSj</v>
      </c>
      <c r="B4" s="467"/>
      <c r="C4" s="467"/>
      <c r="D4" s="467"/>
      <c r="E4" s="467"/>
      <c r="F4" s="467"/>
      <c r="G4" s="468" t="str">
        <f>Sheet1!H5</f>
        <v>vkWfQl vkbZ-Mh&amp;</v>
      </c>
      <c r="H4" s="468"/>
      <c r="I4" s="80">
        <f>Sheet1!J5</f>
        <v>26862</v>
      </c>
      <c r="J4" s="469" t="str">
        <f>Sheet1!C7</f>
        <v>2202-02-109-01-00   SF</v>
      </c>
      <c r="K4" s="469"/>
      <c r="L4" s="472"/>
      <c r="M4" s="473"/>
      <c r="N4" s="101"/>
    </row>
    <row r="5" spans="1:14" ht="21.65" customHeight="1">
      <c r="A5" s="368"/>
      <c r="B5" s="368"/>
      <c r="C5" s="474" t="s">
        <v>443</v>
      </c>
      <c r="D5" s="474"/>
      <c r="E5" s="474"/>
      <c r="F5" s="474"/>
      <c r="G5" s="474"/>
      <c r="H5" s="474"/>
      <c r="I5" s="474"/>
      <c r="J5" s="474"/>
      <c r="K5" s="474"/>
      <c r="M5" s="101"/>
      <c r="N5" s="101"/>
    </row>
    <row r="6" spans="1:14" ht="33.75" customHeight="1">
      <c r="A6" s="446" t="s">
        <v>0</v>
      </c>
      <c r="B6" s="446" t="s">
        <v>102</v>
      </c>
      <c r="C6" s="446" t="s">
        <v>197</v>
      </c>
      <c r="D6" s="446" t="s">
        <v>103</v>
      </c>
      <c r="E6" s="398" t="s">
        <v>3</v>
      </c>
      <c r="F6" s="399"/>
      <c r="G6" s="446" t="s">
        <v>259</v>
      </c>
      <c r="H6" s="446" t="s">
        <v>105</v>
      </c>
      <c r="I6" s="446" t="s">
        <v>106</v>
      </c>
      <c r="J6" s="446"/>
      <c r="K6" s="475" t="s">
        <v>261</v>
      </c>
      <c r="L6" s="446" t="s">
        <v>262</v>
      </c>
      <c r="M6" s="446" t="s">
        <v>263</v>
      </c>
      <c r="N6" s="101"/>
    </row>
    <row r="7" spans="1:14" ht="44.5" customHeight="1">
      <c r="A7" s="446"/>
      <c r="B7" s="446"/>
      <c r="C7" s="446"/>
      <c r="D7" s="446"/>
      <c r="E7" s="278" t="s">
        <v>104</v>
      </c>
      <c r="F7" s="278" t="s">
        <v>4</v>
      </c>
      <c r="G7" s="446"/>
      <c r="H7" s="446"/>
      <c r="I7" s="278" t="s">
        <v>5</v>
      </c>
      <c r="J7" s="278" t="s">
        <v>204</v>
      </c>
      <c r="K7" s="476"/>
      <c r="L7" s="446"/>
      <c r="M7" s="446"/>
      <c r="N7" s="101"/>
    </row>
    <row r="8" spans="1:14" ht="13.5" customHeight="1">
      <c r="A8" s="85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>
        <v>9</v>
      </c>
      <c r="J8" s="85">
        <v>10</v>
      </c>
      <c r="K8" s="85">
        <v>11</v>
      </c>
      <c r="L8" s="85">
        <v>12</v>
      </c>
      <c r="M8" s="85">
        <v>13</v>
      </c>
      <c r="N8" s="101"/>
    </row>
    <row r="9" spans="1:14" ht="15" customHeight="1">
      <c r="A9" s="453" t="s">
        <v>7</v>
      </c>
      <c r="B9" s="454"/>
      <c r="C9" s="454"/>
      <c r="D9" s="454"/>
      <c r="E9" s="454"/>
      <c r="F9" s="454"/>
      <c r="G9" s="454"/>
      <c r="H9" s="454"/>
      <c r="I9" s="454"/>
      <c r="J9" s="454"/>
      <c r="K9" s="455"/>
      <c r="L9" s="89"/>
      <c r="M9" s="89"/>
      <c r="N9" s="101"/>
    </row>
    <row r="10" spans="1:14" ht="18" customHeight="1">
      <c r="A10" s="89">
        <f>Sheet1!B12</f>
        <v>1</v>
      </c>
      <c r="B10" s="89" t="str">
        <f>Sheet1!C12</f>
        <v>Jo.kdqekj vkpk;Z</v>
      </c>
      <c r="C10" s="99">
        <f>Sheet1!D12</f>
        <v>542716</v>
      </c>
      <c r="D10" s="89" t="str">
        <f>Sheet1!E12</f>
        <v>iz/kkukpk;Z</v>
      </c>
      <c r="E10" s="102">
        <f>Sheet1!F12</f>
        <v>0</v>
      </c>
      <c r="F10" s="151" t="str">
        <f>Sheet1!G12</f>
        <v>L-16</v>
      </c>
      <c r="G10" s="210">
        <f>Sheet1!H12</f>
        <v>75700</v>
      </c>
      <c r="H10" s="9">
        <f>G10*12</f>
        <v>908400</v>
      </c>
      <c r="I10" s="106">
        <f>Sheet1!I12</f>
        <v>44013</v>
      </c>
      <c r="J10" s="151">
        <f>Sheet1!J12*8</f>
        <v>18400</v>
      </c>
      <c r="K10" s="9">
        <f>H10+J10</f>
        <v>926800</v>
      </c>
      <c r="L10" s="9">
        <f>H10-Sheet1!L12*4</f>
        <v>899600</v>
      </c>
      <c r="M10" s="210">
        <f>Sheet1!K12</f>
        <v>73500</v>
      </c>
      <c r="N10" s="101"/>
    </row>
    <row r="11" spans="1:14" ht="14.25" customHeight="1">
      <c r="A11" s="89">
        <f>Sheet1!B13</f>
        <v>2</v>
      </c>
      <c r="B11" s="212" t="str">
        <f>Sheet1!C13</f>
        <v>fodkl 'kekZ</v>
      </c>
      <c r="C11" s="99">
        <f>Sheet1!D13</f>
        <v>110110077726</v>
      </c>
      <c r="D11" s="89" t="str">
        <f>Sheet1!E13</f>
        <v>O;k[;krk</v>
      </c>
      <c r="E11" s="102">
        <f>Sheet1!F13</f>
        <v>0</v>
      </c>
      <c r="F11" s="151" t="str">
        <f>Sheet1!G13</f>
        <v>L-12</v>
      </c>
      <c r="G11" s="9">
        <f>Sheet1!H13</f>
        <v>45600</v>
      </c>
      <c r="H11" s="9">
        <f t="shared" ref="H11:H14" si="0">G11*12</f>
        <v>547200</v>
      </c>
      <c r="I11" s="106">
        <f>Sheet1!I13</f>
        <v>44013</v>
      </c>
      <c r="J11" s="151">
        <f>Sheet1!J13*8</f>
        <v>11200</v>
      </c>
      <c r="K11" s="9">
        <f t="shared" ref="K11:K14" si="1">H11+J11</f>
        <v>558400</v>
      </c>
      <c r="L11" s="9">
        <f>H11-Sheet1!L13*4</f>
        <v>542000</v>
      </c>
      <c r="M11" s="9">
        <f>Sheet1!K13</f>
        <v>44300</v>
      </c>
      <c r="N11" s="101"/>
    </row>
    <row r="12" spans="1:14" ht="14.25" customHeight="1">
      <c r="A12" s="89">
        <f>Sheet1!B14</f>
        <v>3</v>
      </c>
      <c r="B12" s="212" t="str">
        <f>Sheet1!C14</f>
        <v xml:space="preserve">js[kk jke </v>
      </c>
      <c r="C12" s="99">
        <f>Sheet1!D14</f>
        <v>110034309730</v>
      </c>
      <c r="D12" s="89" t="str">
        <f>Sheet1!E14</f>
        <v>O;k[;krk</v>
      </c>
      <c r="E12" s="102">
        <f>Sheet1!F14</f>
        <v>0</v>
      </c>
      <c r="F12" s="151" t="str">
        <f>Sheet1!G14</f>
        <v>L-12</v>
      </c>
      <c r="G12" s="9">
        <f>Sheet1!H14</f>
        <v>45600</v>
      </c>
      <c r="H12" s="9">
        <f t="shared" si="0"/>
        <v>547200</v>
      </c>
      <c r="I12" s="106">
        <f>Sheet1!I14</f>
        <v>44013</v>
      </c>
      <c r="J12" s="151">
        <f>Sheet1!J14*8</f>
        <v>11200</v>
      </c>
      <c r="K12" s="9">
        <f t="shared" si="1"/>
        <v>558400</v>
      </c>
      <c r="L12" s="9">
        <f>H12-Sheet1!L14*4</f>
        <v>542000</v>
      </c>
      <c r="M12" s="9">
        <f>Sheet1!K14</f>
        <v>44300</v>
      </c>
      <c r="N12" s="101"/>
    </row>
    <row r="13" spans="1:14" ht="14.25" customHeight="1" thickBot="1">
      <c r="A13" s="89">
        <f>Sheet1!B15</f>
        <v>4</v>
      </c>
      <c r="B13" s="212" t="str">
        <f>Sheet1!C15</f>
        <v>fd'kukjke</v>
      </c>
      <c r="C13" s="99">
        <f>Sheet1!D15</f>
        <v>110094576443</v>
      </c>
      <c r="D13" s="89" t="str">
        <f>Sheet1!E15</f>
        <v>O;k[;krk</v>
      </c>
      <c r="E13" s="102">
        <f>Sheet1!F15</f>
        <v>0</v>
      </c>
      <c r="F13" s="151" t="str">
        <f>Sheet1!G15</f>
        <v>L-12</v>
      </c>
      <c r="G13" s="9">
        <f>Sheet1!H15</f>
        <v>47000</v>
      </c>
      <c r="H13" s="9">
        <f t="shared" si="0"/>
        <v>564000</v>
      </c>
      <c r="I13" s="106">
        <f>Sheet1!I15</f>
        <v>44013</v>
      </c>
      <c r="J13" s="151">
        <f>Sheet1!J15*8</f>
        <v>11200</v>
      </c>
      <c r="K13" s="9">
        <f t="shared" si="1"/>
        <v>575200</v>
      </c>
      <c r="L13" s="9">
        <f>H13-Sheet1!L15*4</f>
        <v>558400</v>
      </c>
      <c r="M13" s="9">
        <f>Sheet1!K15</f>
        <v>45600</v>
      </c>
      <c r="N13" s="101"/>
    </row>
    <row r="14" spans="1:14" ht="14.25" hidden="1" customHeight="1" thickBot="1">
      <c r="A14" s="89">
        <f>Sheet1!B16</f>
        <v>0</v>
      </c>
      <c r="B14" s="212">
        <f>Sheet1!C16</f>
        <v>0</v>
      </c>
      <c r="C14" s="99">
        <f>Sheet1!D16</f>
        <v>0</v>
      </c>
      <c r="D14" s="89">
        <f>Sheet1!E16</f>
        <v>0</v>
      </c>
      <c r="E14" s="102">
        <f>Sheet1!F16</f>
        <v>0</v>
      </c>
      <c r="F14" s="151">
        <f>Sheet1!G16</f>
        <v>0</v>
      </c>
      <c r="G14" s="9">
        <f>Sheet1!H16</f>
        <v>0</v>
      </c>
      <c r="H14" s="9">
        <f t="shared" si="0"/>
        <v>0</v>
      </c>
      <c r="I14" s="106">
        <f>Sheet1!I16</f>
        <v>0</v>
      </c>
      <c r="J14" s="151">
        <f>Sheet1!J16*8</f>
        <v>0</v>
      </c>
      <c r="K14" s="9">
        <f t="shared" si="1"/>
        <v>0</v>
      </c>
      <c r="L14" s="9">
        <f>H14-Sheet1!L16*4</f>
        <v>0</v>
      </c>
      <c r="M14" s="9">
        <f>Sheet1!K16</f>
        <v>0</v>
      </c>
      <c r="N14" s="101"/>
    </row>
    <row r="15" spans="1:14" ht="21.75" customHeight="1" thickBot="1">
      <c r="A15" s="87"/>
      <c r="B15" s="459" t="s">
        <v>219</v>
      </c>
      <c r="C15" s="460"/>
      <c r="D15" s="460"/>
      <c r="E15" s="461"/>
      <c r="F15" s="14"/>
      <c r="G15" s="14">
        <f t="shared" ref="G15:M15" si="2">SUM(G10:G14)</f>
        <v>213900</v>
      </c>
      <c r="H15" s="14">
        <f t="shared" si="2"/>
        <v>2566800</v>
      </c>
      <c r="I15" s="14"/>
      <c r="J15" s="14">
        <f t="shared" si="2"/>
        <v>52000</v>
      </c>
      <c r="K15" s="14">
        <f t="shared" si="2"/>
        <v>2618800</v>
      </c>
      <c r="L15" s="14">
        <f t="shared" si="2"/>
        <v>2542000</v>
      </c>
      <c r="M15" s="14">
        <f t="shared" si="2"/>
        <v>207700</v>
      </c>
      <c r="N15" s="101"/>
    </row>
    <row r="16" spans="1:14" ht="15" customHeight="1">
      <c r="A16" s="456" t="s">
        <v>110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8"/>
      <c r="L16" s="90"/>
      <c r="M16" s="90"/>
      <c r="N16" s="101"/>
    </row>
    <row r="17" spans="1:14" ht="23.25" customHeight="1">
      <c r="A17" s="274">
        <v>1</v>
      </c>
      <c r="B17" s="280" t="str">
        <f>Sheet1!C18</f>
        <v>rsstkjke ipkj</v>
      </c>
      <c r="C17" s="365">
        <f>Sheet1!D18</f>
        <v>742579</v>
      </c>
      <c r="D17" s="274" t="str">
        <f>Sheet1!E18</f>
        <v>o-v-</v>
      </c>
      <c r="E17" s="366">
        <f>Sheet1!F18</f>
        <v>0</v>
      </c>
      <c r="F17" s="151" t="str">
        <f>Sheet1!G18</f>
        <v>L-12</v>
      </c>
      <c r="G17" s="276">
        <f>Sheet1!H18</f>
        <v>61300</v>
      </c>
      <c r="H17" s="276">
        <f>G17*12</f>
        <v>735600</v>
      </c>
      <c r="I17" s="367">
        <f>Sheet1!I18</f>
        <v>44013</v>
      </c>
      <c r="J17" s="151">
        <f>Sheet1!J18*8</f>
        <v>14400</v>
      </c>
      <c r="K17" s="276">
        <f>H17+J17</f>
        <v>750000</v>
      </c>
      <c r="L17" s="276">
        <f>H17-Sheet1!L18*4</f>
        <v>728400</v>
      </c>
      <c r="M17" s="9">
        <f>Sheet1!K18</f>
        <v>59500</v>
      </c>
      <c r="N17" s="101"/>
    </row>
    <row r="18" spans="1:14" ht="23.25" customHeight="1" thickBot="1">
      <c r="A18" s="274">
        <v>2</v>
      </c>
      <c r="B18" s="280" t="str">
        <f>Sheet1!C19</f>
        <v>eerk pkS/kjh</v>
      </c>
      <c r="C18" s="365">
        <f>Sheet1!D19</f>
        <v>110132083640</v>
      </c>
      <c r="D18" s="274" t="str">
        <f>Sheet1!E19</f>
        <v>o-v-</v>
      </c>
      <c r="E18" s="366">
        <f>Sheet1!F19</f>
        <v>0</v>
      </c>
      <c r="F18" s="151" t="str">
        <f>Sheet1!G19</f>
        <v>L-8</v>
      </c>
      <c r="G18" s="276">
        <f>Sheet1!H19</f>
        <v>27900</v>
      </c>
      <c r="H18" s="276">
        <f t="shared" ref="H18:H32" si="3">G18*12</f>
        <v>334800</v>
      </c>
      <c r="I18" s="367">
        <f>Sheet1!I19</f>
        <v>44013</v>
      </c>
      <c r="J18" s="151">
        <f>Sheet1!J19*8</f>
        <v>6400</v>
      </c>
      <c r="K18" s="276">
        <f t="shared" ref="K18:K32" si="4">H18+J18</f>
        <v>341200</v>
      </c>
      <c r="L18" s="276">
        <f>H18-Sheet1!L19*4</f>
        <v>331600</v>
      </c>
      <c r="M18" s="9">
        <f>Sheet1!K19</f>
        <v>27100</v>
      </c>
      <c r="N18" s="101"/>
    </row>
    <row r="19" spans="1:14" ht="23.25" hidden="1" customHeight="1">
      <c r="A19" s="274">
        <v>3</v>
      </c>
      <c r="B19" s="280">
        <f>Sheet1!C20</f>
        <v>0</v>
      </c>
      <c r="C19" s="365">
        <f>Sheet1!D20</f>
        <v>0</v>
      </c>
      <c r="D19" s="274">
        <f>Sheet1!E20</f>
        <v>0</v>
      </c>
      <c r="E19" s="366">
        <f>Sheet1!F20</f>
        <v>0</v>
      </c>
      <c r="F19" s="151">
        <f>Sheet1!G20</f>
        <v>0</v>
      </c>
      <c r="G19" s="276">
        <f>Sheet1!H20</f>
        <v>0</v>
      </c>
      <c r="H19" s="276">
        <f t="shared" si="3"/>
        <v>0</v>
      </c>
      <c r="I19" s="367">
        <f>Sheet1!I20</f>
        <v>0</v>
      </c>
      <c r="J19" s="151">
        <f>Sheet1!J20*8</f>
        <v>0</v>
      </c>
      <c r="K19" s="276">
        <f t="shared" si="4"/>
        <v>0</v>
      </c>
      <c r="L19" s="276">
        <f>H19-Sheet1!L20*4</f>
        <v>0</v>
      </c>
      <c r="M19" s="9">
        <f>Sheet1!K20</f>
        <v>0</v>
      </c>
      <c r="N19" s="101"/>
    </row>
    <row r="20" spans="1:14" ht="23.25" hidden="1" customHeight="1">
      <c r="A20" s="274">
        <v>4</v>
      </c>
      <c r="B20" s="280">
        <f>Sheet1!C21</f>
        <v>0</v>
      </c>
      <c r="C20" s="365">
        <f>Sheet1!D21</f>
        <v>0</v>
      </c>
      <c r="D20" s="274">
        <f>Sheet1!E21</f>
        <v>0</v>
      </c>
      <c r="E20" s="366">
        <f>Sheet1!F21</f>
        <v>0</v>
      </c>
      <c r="F20" s="151">
        <f>Sheet1!G21</f>
        <v>0</v>
      </c>
      <c r="G20" s="276">
        <f>Sheet1!H21</f>
        <v>0</v>
      </c>
      <c r="H20" s="276">
        <f t="shared" si="3"/>
        <v>0</v>
      </c>
      <c r="I20" s="367">
        <f>Sheet1!I21</f>
        <v>0</v>
      </c>
      <c r="J20" s="151">
        <f>Sheet1!J21*8</f>
        <v>0</v>
      </c>
      <c r="K20" s="276">
        <f t="shared" si="4"/>
        <v>0</v>
      </c>
      <c r="L20" s="276">
        <f>H20-Sheet1!L21*4</f>
        <v>0</v>
      </c>
      <c r="M20" s="9">
        <f>Sheet1!K21</f>
        <v>0</v>
      </c>
      <c r="N20" s="101"/>
    </row>
    <row r="21" spans="1:14" ht="23.25" hidden="1" customHeight="1">
      <c r="A21" s="274">
        <v>5</v>
      </c>
      <c r="B21" s="280">
        <f>Sheet1!C22</f>
        <v>0</v>
      </c>
      <c r="C21" s="365">
        <f>Sheet1!D22</f>
        <v>0</v>
      </c>
      <c r="D21" s="274">
        <f>Sheet1!E22</f>
        <v>0</v>
      </c>
      <c r="E21" s="366">
        <f>Sheet1!F22</f>
        <v>0</v>
      </c>
      <c r="F21" s="151">
        <f>Sheet1!G22</f>
        <v>0</v>
      </c>
      <c r="G21" s="276">
        <f>Sheet1!H22</f>
        <v>0</v>
      </c>
      <c r="H21" s="276">
        <f t="shared" si="3"/>
        <v>0</v>
      </c>
      <c r="I21" s="367">
        <f>Sheet1!I22</f>
        <v>0</v>
      </c>
      <c r="J21" s="151">
        <f>Sheet1!J22*8</f>
        <v>0</v>
      </c>
      <c r="K21" s="276">
        <f t="shared" si="4"/>
        <v>0</v>
      </c>
      <c r="L21" s="276">
        <f>H21-Sheet1!L22*4</f>
        <v>0</v>
      </c>
      <c r="M21" s="9">
        <f>Sheet1!K22</f>
        <v>0</v>
      </c>
      <c r="N21" s="101"/>
    </row>
    <row r="22" spans="1:14" ht="23.25" hidden="1" customHeight="1">
      <c r="A22" s="274">
        <v>6</v>
      </c>
      <c r="B22" s="280">
        <f>Sheet1!C23</f>
        <v>0</v>
      </c>
      <c r="C22" s="365">
        <f>Sheet1!D23</f>
        <v>0</v>
      </c>
      <c r="D22" s="274">
        <f>Sheet1!E23</f>
        <v>0</v>
      </c>
      <c r="E22" s="366">
        <f>Sheet1!F23</f>
        <v>0</v>
      </c>
      <c r="F22" s="151">
        <f>Sheet1!G23</f>
        <v>0</v>
      </c>
      <c r="G22" s="276">
        <f>Sheet1!H23</f>
        <v>0</v>
      </c>
      <c r="H22" s="276">
        <f t="shared" si="3"/>
        <v>0</v>
      </c>
      <c r="I22" s="367">
        <f>Sheet1!I23</f>
        <v>0</v>
      </c>
      <c r="J22" s="151">
        <f>Sheet1!J23*8</f>
        <v>0</v>
      </c>
      <c r="K22" s="276">
        <f t="shared" si="4"/>
        <v>0</v>
      </c>
      <c r="L22" s="276">
        <f>H22-Sheet1!L23*4</f>
        <v>0</v>
      </c>
      <c r="M22" s="9">
        <f>Sheet1!K23</f>
        <v>0</v>
      </c>
      <c r="N22" s="101"/>
    </row>
    <row r="23" spans="1:14" ht="23.25" hidden="1" customHeight="1">
      <c r="A23" s="274">
        <v>7</v>
      </c>
      <c r="B23" s="280">
        <f>Sheet1!C24</f>
        <v>0</v>
      </c>
      <c r="C23" s="365">
        <f>Sheet1!D24</f>
        <v>0</v>
      </c>
      <c r="D23" s="274">
        <f>Sheet1!E24</f>
        <v>0</v>
      </c>
      <c r="E23" s="366">
        <f>Sheet1!F24</f>
        <v>0</v>
      </c>
      <c r="F23" s="151">
        <f>Sheet1!G24</f>
        <v>0</v>
      </c>
      <c r="G23" s="276">
        <f>Sheet1!H24</f>
        <v>0</v>
      </c>
      <c r="H23" s="276">
        <f t="shared" si="3"/>
        <v>0</v>
      </c>
      <c r="I23" s="367">
        <f>Sheet1!I24</f>
        <v>0</v>
      </c>
      <c r="J23" s="151">
        <f>Sheet1!J24*8</f>
        <v>0</v>
      </c>
      <c r="K23" s="276">
        <f t="shared" si="4"/>
        <v>0</v>
      </c>
      <c r="L23" s="276">
        <f>H23-Sheet1!L24*4</f>
        <v>0</v>
      </c>
      <c r="M23" s="9">
        <f>Sheet1!K24</f>
        <v>0</v>
      </c>
      <c r="N23" s="101"/>
    </row>
    <row r="24" spans="1:14" ht="23.25" hidden="1" customHeight="1">
      <c r="A24" s="274">
        <v>8</v>
      </c>
      <c r="B24" s="280">
        <f>Sheet1!C25</f>
        <v>0</v>
      </c>
      <c r="C24" s="365">
        <f>Sheet1!D25</f>
        <v>0</v>
      </c>
      <c r="D24" s="274">
        <f>Sheet1!E25</f>
        <v>0</v>
      </c>
      <c r="E24" s="366">
        <f>Sheet1!F25</f>
        <v>0</v>
      </c>
      <c r="F24" s="151">
        <f>Sheet1!G25</f>
        <v>0</v>
      </c>
      <c r="G24" s="276">
        <f>Sheet1!H25</f>
        <v>0</v>
      </c>
      <c r="H24" s="276">
        <f t="shared" si="3"/>
        <v>0</v>
      </c>
      <c r="I24" s="367">
        <f>Sheet1!I25</f>
        <v>0</v>
      </c>
      <c r="J24" s="151">
        <f>Sheet1!J25*8</f>
        <v>0</v>
      </c>
      <c r="K24" s="276">
        <f t="shared" si="4"/>
        <v>0</v>
      </c>
      <c r="L24" s="276">
        <f>H24-Sheet1!L25*4</f>
        <v>0</v>
      </c>
      <c r="M24" s="9">
        <f>Sheet1!K25</f>
        <v>0</v>
      </c>
      <c r="N24" s="101"/>
    </row>
    <row r="25" spans="1:14" ht="23.25" hidden="1" customHeight="1">
      <c r="A25" s="274">
        <v>9</v>
      </c>
      <c r="B25" s="280">
        <f>Sheet1!C26</f>
        <v>0</v>
      </c>
      <c r="C25" s="365">
        <f>Sheet1!D26</f>
        <v>0</v>
      </c>
      <c r="D25" s="274">
        <f>Sheet1!E26</f>
        <v>0</v>
      </c>
      <c r="E25" s="366">
        <f>Sheet1!F26</f>
        <v>0</v>
      </c>
      <c r="F25" s="151">
        <f>Sheet1!G26</f>
        <v>0</v>
      </c>
      <c r="G25" s="276">
        <f>Sheet1!H26</f>
        <v>0</v>
      </c>
      <c r="H25" s="276">
        <f t="shared" si="3"/>
        <v>0</v>
      </c>
      <c r="I25" s="367">
        <f>Sheet1!I26</f>
        <v>0</v>
      </c>
      <c r="J25" s="151">
        <f>Sheet1!J26*8</f>
        <v>0</v>
      </c>
      <c r="K25" s="276">
        <f t="shared" si="4"/>
        <v>0</v>
      </c>
      <c r="L25" s="276">
        <f>H25-Sheet1!L26*4</f>
        <v>0</v>
      </c>
      <c r="M25" s="9">
        <f>Sheet1!K26</f>
        <v>0</v>
      </c>
      <c r="N25" s="101"/>
    </row>
    <row r="26" spans="1:14" ht="21" hidden="1" customHeight="1">
      <c r="A26" s="274">
        <v>10</v>
      </c>
      <c r="B26" s="280">
        <f>Sheet1!C27</f>
        <v>0</v>
      </c>
      <c r="C26" s="365">
        <f>Sheet1!D27</f>
        <v>0</v>
      </c>
      <c r="D26" s="274">
        <f>Sheet1!E27</f>
        <v>0</v>
      </c>
      <c r="E26" s="366">
        <f>Sheet1!F27</f>
        <v>0</v>
      </c>
      <c r="F26" s="151">
        <f>Sheet1!G27</f>
        <v>0</v>
      </c>
      <c r="G26" s="276">
        <f>Sheet1!H27</f>
        <v>0</v>
      </c>
      <c r="H26" s="276">
        <f t="shared" si="3"/>
        <v>0</v>
      </c>
      <c r="I26" s="367">
        <f>Sheet1!I27</f>
        <v>0</v>
      </c>
      <c r="J26" s="151">
        <f>Sheet1!J27*8</f>
        <v>0</v>
      </c>
      <c r="K26" s="276">
        <f t="shared" si="4"/>
        <v>0</v>
      </c>
      <c r="L26" s="276">
        <f>H26-Sheet1!L27*4</f>
        <v>0</v>
      </c>
      <c r="M26" s="9">
        <f>Sheet1!K27</f>
        <v>0</v>
      </c>
      <c r="N26" s="101"/>
    </row>
    <row r="27" spans="1:14" ht="21" hidden="1" customHeight="1">
      <c r="A27" s="274">
        <v>11</v>
      </c>
      <c r="B27" s="280">
        <f>Sheet1!C28</f>
        <v>0</v>
      </c>
      <c r="C27" s="365">
        <f>Sheet1!D28</f>
        <v>0</v>
      </c>
      <c r="D27" s="274">
        <f>Sheet1!E28</f>
        <v>0</v>
      </c>
      <c r="E27" s="366">
        <f>Sheet1!F28</f>
        <v>0</v>
      </c>
      <c r="F27" s="151">
        <f>Sheet1!G28</f>
        <v>0</v>
      </c>
      <c r="G27" s="276">
        <f>Sheet1!H28</f>
        <v>0</v>
      </c>
      <c r="H27" s="276">
        <f t="shared" si="3"/>
        <v>0</v>
      </c>
      <c r="I27" s="367">
        <f>Sheet1!I28</f>
        <v>0</v>
      </c>
      <c r="J27" s="151">
        <f>Sheet1!J28*8</f>
        <v>0</v>
      </c>
      <c r="K27" s="276">
        <f t="shared" si="4"/>
        <v>0</v>
      </c>
      <c r="L27" s="276">
        <f>H27-Sheet1!L28*4</f>
        <v>0</v>
      </c>
      <c r="M27" s="9">
        <f>Sheet1!K28</f>
        <v>0</v>
      </c>
      <c r="N27" s="101"/>
    </row>
    <row r="28" spans="1:14" ht="21" hidden="1" customHeight="1" thickBot="1">
      <c r="A28" s="274">
        <f>Sheet1!B29</f>
        <v>0</v>
      </c>
      <c r="B28" s="280">
        <f>Sheet1!C29</f>
        <v>0</v>
      </c>
      <c r="C28" s="365">
        <f>Sheet1!D29</f>
        <v>0</v>
      </c>
      <c r="D28" s="274">
        <f>Sheet1!E29</f>
        <v>0</v>
      </c>
      <c r="E28" s="366">
        <f>Sheet1!F29</f>
        <v>0</v>
      </c>
      <c r="F28" s="151">
        <f>Sheet1!G29</f>
        <v>0</v>
      </c>
      <c r="G28" s="276">
        <f>Sheet1!H29</f>
        <v>0</v>
      </c>
      <c r="H28" s="276">
        <f t="shared" si="3"/>
        <v>0</v>
      </c>
      <c r="I28" s="367"/>
      <c r="J28" s="151">
        <f>Sheet1!J29*8</f>
        <v>0</v>
      </c>
      <c r="K28" s="276">
        <f t="shared" si="4"/>
        <v>0</v>
      </c>
      <c r="L28" s="276">
        <f>H28-Sheet1!L29*4</f>
        <v>0</v>
      </c>
      <c r="M28" s="9">
        <f>Sheet1!K29</f>
        <v>0</v>
      </c>
      <c r="N28" s="101"/>
    </row>
    <row r="29" spans="1:14" ht="21" hidden="1" customHeight="1">
      <c r="A29" s="89">
        <f>Sheet1!B30</f>
        <v>18</v>
      </c>
      <c r="B29" s="213">
        <f>Sheet1!C30</f>
        <v>0</v>
      </c>
      <c r="C29" s="99">
        <f>Sheet1!D30</f>
        <v>0</v>
      </c>
      <c r="D29" s="89">
        <f>Sheet1!E30</f>
        <v>0</v>
      </c>
      <c r="E29" s="107">
        <f>Sheet1!F30</f>
        <v>0</v>
      </c>
      <c r="F29" s="151">
        <f>Sheet1!G30</f>
        <v>0</v>
      </c>
      <c r="G29" s="9">
        <f>Sheet1!H30</f>
        <v>0</v>
      </c>
      <c r="H29" s="9">
        <f t="shared" si="3"/>
        <v>0</v>
      </c>
      <c r="I29" s="106"/>
      <c r="J29" s="151">
        <f>Sheet1!J30*8</f>
        <v>0</v>
      </c>
      <c r="K29" s="9">
        <f t="shared" si="4"/>
        <v>0</v>
      </c>
      <c r="L29" s="9">
        <f>H29-Sheet1!L30*4</f>
        <v>0</v>
      </c>
      <c r="M29" s="9">
        <f>Sheet1!K30</f>
        <v>0</v>
      </c>
      <c r="N29" s="101"/>
    </row>
    <row r="30" spans="1:14" ht="21" hidden="1" customHeight="1">
      <c r="A30" s="89">
        <f>Sheet1!B31</f>
        <v>19</v>
      </c>
      <c r="B30" s="213">
        <f>Sheet1!C31</f>
        <v>0</v>
      </c>
      <c r="C30" s="99">
        <f>Sheet1!D31</f>
        <v>0</v>
      </c>
      <c r="D30" s="89">
        <f>Sheet1!E31</f>
        <v>0</v>
      </c>
      <c r="E30" s="107">
        <f>Sheet1!F31</f>
        <v>0</v>
      </c>
      <c r="F30" s="151">
        <f>Sheet1!G31</f>
        <v>0</v>
      </c>
      <c r="G30" s="9">
        <f>Sheet1!H31</f>
        <v>0</v>
      </c>
      <c r="H30" s="9">
        <f t="shared" si="3"/>
        <v>0</v>
      </c>
      <c r="I30" s="106"/>
      <c r="J30" s="151">
        <f>Sheet1!J31*8</f>
        <v>0</v>
      </c>
      <c r="K30" s="9">
        <f t="shared" si="4"/>
        <v>0</v>
      </c>
      <c r="L30" s="9">
        <f>H30-Sheet1!L31*4</f>
        <v>0</v>
      </c>
      <c r="M30" s="9">
        <f>Sheet1!K31</f>
        <v>0</v>
      </c>
      <c r="N30" s="101"/>
    </row>
    <row r="31" spans="1:14" ht="21" hidden="1" customHeight="1">
      <c r="A31" s="89">
        <f>Sheet1!B32</f>
        <v>20</v>
      </c>
      <c r="B31" s="213">
        <f>Sheet1!C32</f>
        <v>0</v>
      </c>
      <c r="C31" s="99">
        <f>Sheet1!D32</f>
        <v>0</v>
      </c>
      <c r="D31" s="89">
        <f>Sheet1!E32</f>
        <v>0</v>
      </c>
      <c r="E31" s="107">
        <f>Sheet1!F32</f>
        <v>0</v>
      </c>
      <c r="F31" s="151">
        <f>Sheet1!G32</f>
        <v>0</v>
      </c>
      <c r="G31" s="9">
        <f>Sheet1!H32</f>
        <v>0</v>
      </c>
      <c r="H31" s="9">
        <f t="shared" si="3"/>
        <v>0</v>
      </c>
      <c r="I31" s="106"/>
      <c r="J31" s="151">
        <f>Sheet1!J32*8</f>
        <v>0</v>
      </c>
      <c r="K31" s="9">
        <f t="shared" si="4"/>
        <v>0</v>
      </c>
      <c r="L31" s="9">
        <f>H31-Sheet1!L32*4</f>
        <v>0</v>
      </c>
      <c r="M31" s="9">
        <f>Sheet1!K32</f>
        <v>0</v>
      </c>
      <c r="N31" s="101"/>
    </row>
    <row r="32" spans="1:14" ht="21" hidden="1" customHeight="1" thickBot="1">
      <c r="A32" s="89">
        <f>Sheet1!B33</f>
        <v>21</v>
      </c>
      <c r="B32" s="213">
        <f>Sheet1!C33</f>
        <v>0</v>
      </c>
      <c r="C32" s="99">
        <f>Sheet1!D33</f>
        <v>0</v>
      </c>
      <c r="D32" s="89">
        <f>Sheet1!E33</f>
        <v>0</v>
      </c>
      <c r="E32" s="107">
        <f>Sheet1!F33</f>
        <v>0</v>
      </c>
      <c r="F32" s="151">
        <f>Sheet1!G33</f>
        <v>0</v>
      </c>
      <c r="G32" s="9">
        <f>Sheet1!H33</f>
        <v>0</v>
      </c>
      <c r="H32" s="9">
        <f t="shared" si="3"/>
        <v>0</v>
      </c>
      <c r="I32" s="106"/>
      <c r="J32" s="151">
        <f>Sheet1!J33*8</f>
        <v>0</v>
      </c>
      <c r="K32" s="9">
        <f t="shared" si="4"/>
        <v>0</v>
      </c>
      <c r="L32" s="9">
        <f>H32-Sheet1!L33*4</f>
        <v>0</v>
      </c>
      <c r="M32" s="9">
        <f>Sheet1!K33</f>
        <v>0</v>
      </c>
      <c r="N32" s="101"/>
    </row>
    <row r="33" spans="1:16" ht="19.5" customHeight="1" thickBot="1">
      <c r="A33" s="103"/>
      <c r="B33" s="459" t="s">
        <v>8</v>
      </c>
      <c r="C33" s="460"/>
      <c r="D33" s="460"/>
      <c r="E33" s="461"/>
      <c r="F33" s="14"/>
      <c r="G33" s="14">
        <f t="shared" ref="G33:M33" si="5">SUM(G17:G32)</f>
        <v>89200</v>
      </c>
      <c r="H33" s="14">
        <f t="shared" si="5"/>
        <v>1070400</v>
      </c>
      <c r="I33" s="14"/>
      <c r="J33" s="14">
        <f t="shared" si="5"/>
        <v>20800</v>
      </c>
      <c r="K33" s="14">
        <f t="shared" si="5"/>
        <v>1091200</v>
      </c>
      <c r="L33" s="14">
        <f t="shared" si="5"/>
        <v>1060000</v>
      </c>
      <c r="M33" s="14">
        <f t="shared" si="5"/>
        <v>86600</v>
      </c>
      <c r="N33" s="101"/>
    </row>
    <row r="34" spans="1:16" ht="25.5" customHeight="1" thickBot="1">
      <c r="A34" s="103"/>
      <c r="B34" s="462" t="s">
        <v>9</v>
      </c>
      <c r="C34" s="463"/>
      <c r="D34" s="463"/>
      <c r="E34" s="464"/>
      <c r="F34" s="109"/>
      <c r="G34" s="109">
        <f t="shared" ref="G34:M34" si="6">G15+G33</f>
        <v>303100</v>
      </c>
      <c r="H34" s="109">
        <f t="shared" si="6"/>
        <v>3637200</v>
      </c>
      <c r="I34" s="109"/>
      <c r="J34" s="109">
        <f t="shared" si="6"/>
        <v>72800</v>
      </c>
      <c r="K34" s="109">
        <f t="shared" si="6"/>
        <v>3710000</v>
      </c>
      <c r="L34" s="109">
        <f t="shared" si="6"/>
        <v>3602000</v>
      </c>
      <c r="M34" s="109">
        <f t="shared" si="6"/>
        <v>294300</v>
      </c>
      <c r="N34" s="101"/>
    </row>
    <row r="35" spans="1:16" ht="19.5" customHeight="1">
      <c r="A35" s="16"/>
      <c r="B35" s="31"/>
      <c r="C35" s="100"/>
      <c r="D35" s="31"/>
      <c r="E35" s="465" t="s">
        <v>284</v>
      </c>
      <c r="F35" s="465"/>
      <c r="G35" s="465"/>
      <c r="H35" s="465"/>
      <c r="I35" s="465"/>
      <c r="J35" s="466"/>
      <c r="K35" s="118">
        <v>445200</v>
      </c>
      <c r="L35" s="118">
        <f>(L34/100)*12</f>
        <v>432240</v>
      </c>
      <c r="M35" s="31"/>
      <c r="N35" s="101"/>
      <c r="O35" s="97" t="s">
        <v>226</v>
      </c>
      <c r="P35" s="41" t="s">
        <v>227</v>
      </c>
    </row>
    <row r="36" spans="1:16" ht="19.5" customHeight="1">
      <c r="A36" s="16"/>
      <c r="B36" s="31"/>
      <c r="C36" s="100"/>
      <c r="D36" s="31"/>
      <c r="E36" s="449" t="s">
        <v>286</v>
      </c>
      <c r="F36" s="449"/>
      <c r="G36" s="449"/>
      <c r="H36" s="449"/>
      <c r="I36" s="449"/>
      <c r="J36" s="450"/>
      <c r="K36" s="119">
        <v>0</v>
      </c>
      <c r="L36" s="119">
        <v>17658</v>
      </c>
      <c r="M36" s="31"/>
      <c r="N36" s="101"/>
      <c r="O36" s="97" t="s">
        <v>226</v>
      </c>
      <c r="P36" s="41" t="s">
        <v>227</v>
      </c>
    </row>
    <row r="37" spans="1:16" ht="19.5" customHeight="1">
      <c r="A37" s="16"/>
      <c r="B37" s="31"/>
      <c r="C37" s="100"/>
      <c r="D37" s="31"/>
      <c r="E37" s="449" t="s">
        <v>232</v>
      </c>
      <c r="F37" s="449"/>
      <c r="G37" s="449"/>
      <c r="H37" s="449"/>
      <c r="I37" s="449"/>
      <c r="J37" s="450"/>
      <c r="K37" s="119">
        <v>296800</v>
      </c>
      <c r="L37" s="119">
        <v>288160</v>
      </c>
      <c r="M37" s="31"/>
      <c r="N37" s="101"/>
      <c r="O37" s="97" t="s">
        <v>226</v>
      </c>
      <c r="P37" s="41" t="s">
        <v>227</v>
      </c>
    </row>
    <row r="38" spans="1:16" ht="19.5" customHeight="1">
      <c r="A38" s="16"/>
      <c r="B38" s="31"/>
      <c r="C38" s="100"/>
      <c r="D38" s="31"/>
      <c r="E38" s="449" t="s">
        <v>220</v>
      </c>
      <c r="F38" s="449"/>
      <c r="G38" s="449"/>
      <c r="H38" s="449"/>
      <c r="I38" s="449"/>
      <c r="J38" s="450"/>
      <c r="K38" s="152">
        <v>173133</v>
      </c>
      <c r="L38" s="152">
        <v>168093</v>
      </c>
      <c r="M38" s="31"/>
      <c r="N38" s="101"/>
      <c r="O38" s="97" t="s">
        <v>226</v>
      </c>
      <c r="P38" s="41" t="s">
        <v>227</v>
      </c>
    </row>
    <row r="39" spans="1:16" ht="19.5" customHeight="1">
      <c r="A39" s="16"/>
      <c r="B39" s="31"/>
      <c r="C39" s="100"/>
      <c r="D39" s="31"/>
      <c r="E39" s="449" t="s">
        <v>221</v>
      </c>
      <c r="F39" s="449"/>
      <c r="G39" s="449"/>
      <c r="H39" s="449"/>
      <c r="I39" s="449"/>
      <c r="J39" s="450"/>
      <c r="K39" s="119">
        <f>Sheet1!F50</f>
        <v>0</v>
      </c>
      <c r="L39" s="119">
        <f>K39</f>
        <v>0</v>
      </c>
      <c r="M39" s="31"/>
      <c r="N39" s="101"/>
      <c r="O39" s="97"/>
      <c r="P39" s="41"/>
    </row>
    <row r="40" spans="1:16" ht="19.5" customHeight="1">
      <c r="A40" s="16"/>
      <c r="B40" s="31"/>
      <c r="C40" s="100"/>
      <c r="D40" s="31"/>
      <c r="E40" s="449" t="s">
        <v>222</v>
      </c>
      <c r="F40" s="449"/>
      <c r="G40" s="449"/>
      <c r="H40" s="449"/>
      <c r="I40" s="449"/>
      <c r="J40" s="450"/>
      <c r="K40" s="119">
        <f>Sheet1!F49</f>
        <v>0</v>
      </c>
      <c r="L40" s="119">
        <f t="shared" ref="L40:L41" si="7">K40</f>
        <v>0</v>
      </c>
      <c r="M40" s="31"/>
      <c r="N40" s="101"/>
      <c r="O40" s="97"/>
      <c r="P40" s="41"/>
    </row>
    <row r="41" spans="1:16" ht="19.5" customHeight="1">
      <c r="A41" s="16"/>
      <c r="B41" s="31"/>
      <c r="C41" s="100"/>
      <c r="D41" s="31"/>
      <c r="E41" s="449" t="s">
        <v>223</v>
      </c>
      <c r="F41" s="449"/>
      <c r="G41" s="449"/>
      <c r="H41" s="449"/>
      <c r="I41" s="449"/>
      <c r="J41" s="450"/>
      <c r="K41" s="119">
        <f>Sheet1!F56</f>
        <v>0</v>
      </c>
      <c r="L41" s="119">
        <f t="shared" si="7"/>
        <v>0</v>
      </c>
      <c r="M41" s="31"/>
      <c r="N41" s="101"/>
      <c r="O41" s="97"/>
      <c r="P41" s="41"/>
    </row>
    <row r="42" spans="1:16" ht="19.5" customHeight="1">
      <c r="A42" s="16"/>
      <c r="B42" s="31"/>
      <c r="C42" s="100"/>
      <c r="D42" s="31"/>
      <c r="E42" s="449" t="s">
        <v>230</v>
      </c>
      <c r="F42" s="449"/>
      <c r="G42" s="449"/>
      <c r="H42" s="449"/>
      <c r="I42" s="449"/>
      <c r="J42" s="450"/>
      <c r="K42" s="153">
        <v>0</v>
      </c>
      <c r="L42" s="153">
        <v>0</v>
      </c>
      <c r="M42" s="31"/>
      <c r="N42" s="101"/>
      <c r="O42" s="97"/>
      <c r="P42" s="41"/>
    </row>
    <row r="43" spans="1:16" ht="19.5" customHeight="1">
      <c r="A43" s="16"/>
      <c r="B43" s="31"/>
      <c r="C43" s="100"/>
      <c r="D43" s="31"/>
      <c r="E43" s="449" t="s">
        <v>233</v>
      </c>
      <c r="F43" s="449"/>
      <c r="G43" s="449"/>
      <c r="H43" s="449"/>
      <c r="I43" s="449"/>
      <c r="J43" s="450"/>
      <c r="K43" s="119">
        <f>Sheet1!L37</f>
        <v>13548</v>
      </c>
      <c r="L43" s="119">
        <f>K43</f>
        <v>13548</v>
      </c>
      <c r="M43" s="31"/>
      <c r="N43" s="101"/>
      <c r="O43" s="97"/>
      <c r="P43" s="41"/>
    </row>
    <row r="44" spans="1:16" ht="18.5">
      <c r="E44" s="449" t="s">
        <v>280</v>
      </c>
      <c r="F44" s="449"/>
      <c r="G44" s="449"/>
      <c r="H44" s="449"/>
      <c r="I44" s="449"/>
      <c r="J44" s="450"/>
      <c r="K44" s="153">
        <v>0</v>
      </c>
      <c r="L44" s="153">
        <v>0</v>
      </c>
      <c r="M44" s="101"/>
      <c r="N44" s="101"/>
      <c r="O44" s="97" t="s">
        <v>226</v>
      </c>
      <c r="P44" s="41" t="s">
        <v>227</v>
      </c>
    </row>
    <row r="45" spans="1:16" ht="19" thickBot="1">
      <c r="E45" s="451" t="s">
        <v>224</v>
      </c>
      <c r="F45" s="451"/>
      <c r="G45" s="451"/>
      <c r="H45" s="451"/>
      <c r="I45" s="451"/>
      <c r="J45" s="452"/>
      <c r="K45" s="120">
        <v>318000</v>
      </c>
      <c r="L45" s="120">
        <f>K45</f>
        <v>318000</v>
      </c>
      <c r="M45" s="101"/>
      <c r="N45" s="101"/>
      <c r="O45" s="97" t="s">
        <v>226</v>
      </c>
      <c r="P45" s="41" t="s">
        <v>227</v>
      </c>
    </row>
    <row r="46" spans="1:16" ht="21.5" thickBot="1">
      <c r="E46" s="447" t="s">
        <v>225</v>
      </c>
      <c r="F46" s="448"/>
      <c r="G46" s="448"/>
      <c r="H46" s="448"/>
      <c r="I46" s="448"/>
      <c r="J46" s="448"/>
      <c r="K46" s="109">
        <f>SUM(K34:K45)</f>
        <v>4956681</v>
      </c>
      <c r="L46" s="109">
        <f>SUM(L34:L45)</f>
        <v>4839699</v>
      </c>
      <c r="M46" s="101"/>
      <c r="N46" s="101"/>
    </row>
    <row r="48" spans="1:16" ht="21.75" customHeight="1">
      <c r="J48" s="104"/>
      <c r="K48" s="86" t="s">
        <v>125</v>
      </c>
      <c r="L48" s="104"/>
    </row>
  </sheetData>
  <mergeCells count="37">
    <mergeCell ref="A1:M1"/>
    <mergeCell ref="C6:C7"/>
    <mergeCell ref="A6:A7"/>
    <mergeCell ref="B6:B7"/>
    <mergeCell ref="D6:D7"/>
    <mergeCell ref="L6:L7"/>
    <mergeCell ref="M6:M7"/>
    <mergeCell ref="A2:M2"/>
    <mergeCell ref="A3:C3"/>
    <mergeCell ref="L4:M4"/>
    <mergeCell ref="C5:K5"/>
    <mergeCell ref="E6:F6"/>
    <mergeCell ref="G6:G7"/>
    <mergeCell ref="H6:H7"/>
    <mergeCell ref="I6:J6"/>
    <mergeCell ref="K6:K7"/>
    <mergeCell ref="A4:F4"/>
    <mergeCell ref="G4:H4"/>
    <mergeCell ref="J4:K4"/>
    <mergeCell ref="D3:I3"/>
    <mergeCell ref="E42:J42"/>
    <mergeCell ref="E46:J46"/>
    <mergeCell ref="E43:J43"/>
    <mergeCell ref="E44:J44"/>
    <mergeCell ref="E45:J45"/>
    <mergeCell ref="A9:K9"/>
    <mergeCell ref="A16:K16"/>
    <mergeCell ref="B15:E15"/>
    <mergeCell ref="B33:E33"/>
    <mergeCell ref="B34:E34"/>
    <mergeCell ref="E35:J35"/>
    <mergeCell ref="E36:J36"/>
    <mergeCell ref="E37:J37"/>
    <mergeCell ref="E38:J38"/>
    <mergeCell ref="E39:J39"/>
    <mergeCell ref="E40:J40"/>
    <mergeCell ref="E41:J41"/>
  </mergeCells>
  <pageMargins left="0.77559055099999996" right="0.40748031499999998" top="0.23622047244094499" bottom="0.196850393700787" header="0.23622047244094499" footer="0.118110236220472"/>
  <pageSetup paperSize="9" scale="63" orientation="landscape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view="pageBreakPreview" topLeftCell="E14" zoomScale="90" zoomScaleNormal="90" zoomScaleSheetLayoutView="90" workbookViewId="0">
      <selection activeCell="N8" sqref="N8"/>
    </sheetView>
  </sheetViews>
  <sheetFormatPr defaultColWidth="9.1796875" defaultRowHeight="14"/>
  <cols>
    <col min="1" max="1" width="5.453125" style="4" customWidth="1"/>
    <col min="2" max="2" width="17.54296875" style="4" customWidth="1"/>
    <col min="3" max="3" width="8" style="4" customWidth="1"/>
    <col min="4" max="10" width="11.1796875" style="4" customWidth="1"/>
    <col min="11" max="11" width="11.81640625" style="4" customWidth="1"/>
    <col min="12" max="13" width="12.453125" style="4" customWidth="1"/>
    <col min="14" max="14" width="8.7265625" style="4" customWidth="1"/>
    <col min="15" max="15" width="11.453125" style="4" customWidth="1"/>
    <col min="16" max="17" width="10.54296875" style="4" customWidth="1"/>
    <col min="18" max="18" width="11.453125" style="4" customWidth="1"/>
    <col min="19" max="19" width="7.81640625" style="4" customWidth="1"/>
    <col min="20" max="20" width="7.54296875" style="4" customWidth="1"/>
    <col min="21" max="16384" width="9.1796875" style="4"/>
  </cols>
  <sheetData>
    <row r="1" spans="1:36" ht="27.75" customHeight="1">
      <c r="A1" s="420" t="s">
        <v>128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</row>
    <row r="2" spans="1:36" ht="27.75" customHeight="1">
      <c r="A2" s="95"/>
      <c r="B2" s="482" t="str">
        <f>Sheet1!C7</f>
        <v>2202-02-109-01-00   SF</v>
      </c>
      <c r="C2" s="482"/>
      <c r="D2" s="484" t="str">
        <f>Sheet1!K5</f>
        <v>STATE FUND</v>
      </c>
      <c r="E2" s="484"/>
      <c r="G2" s="477" t="s">
        <v>129</v>
      </c>
      <c r="H2" s="477"/>
      <c r="I2" s="477"/>
      <c r="J2" s="477"/>
      <c r="K2" s="477"/>
      <c r="L2" s="477"/>
      <c r="M2" s="477"/>
      <c r="N2" s="84"/>
      <c r="O2" s="84"/>
      <c r="P2" s="84"/>
      <c r="Q2" s="84"/>
      <c r="R2" s="84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6" ht="27.75" customHeight="1">
      <c r="C3" s="482"/>
      <c r="D3" s="482"/>
      <c r="G3" s="477" t="s">
        <v>264</v>
      </c>
      <c r="H3" s="477"/>
      <c r="I3" s="477"/>
      <c r="J3" s="477"/>
      <c r="K3" s="477"/>
      <c r="L3" s="477"/>
      <c r="M3" s="477"/>
      <c r="N3" s="84"/>
      <c r="O3" s="84"/>
      <c r="P3" s="84"/>
      <c r="Q3" s="483" t="s">
        <v>127</v>
      </c>
      <c r="R3" s="483"/>
      <c r="S3" s="80">
        <f>Sheet1!J5</f>
        <v>26862</v>
      </c>
    </row>
    <row r="4" spans="1:36" ht="27.75" customHeight="1">
      <c r="A4" s="96"/>
      <c r="B4" s="485" t="str">
        <f>Sheet1!B5</f>
        <v>jktdh; mPp ek/;fed fo|ky; lq[kokluh ¼Msxkuk½] ukxkSj</v>
      </c>
      <c r="C4" s="485"/>
      <c r="D4" s="485"/>
      <c r="E4" s="485"/>
      <c r="F4" s="485"/>
      <c r="G4" s="485"/>
      <c r="H4" s="485"/>
      <c r="I4" s="485"/>
      <c r="J4" s="485"/>
      <c r="K4" s="485"/>
    </row>
    <row r="5" spans="1:36" ht="58.5" customHeight="1">
      <c r="A5" s="446" t="s">
        <v>10</v>
      </c>
      <c r="B5" s="446" t="s">
        <v>111</v>
      </c>
      <c r="C5" s="446" t="s">
        <v>240</v>
      </c>
      <c r="D5" s="481" t="s">
        <v>11</v>
      </c>
      <c r="E5" s="481"/>
      <c r="F5" s="481"/>
      <c r="G5" s="487" t="s">
        <v>266</v>
      </c>
      <c r="H5" s="489" t="s">
        <v>11</v>
      </c>
      <c r="I5" s="489"/>
      <c r="J5" s="489"/>
      <c r="K5" s="446" t="s">
        <v>203</v>
      </c>
      <c r="L5" s="83" t="s">
        <v>112</v>
      </c>
      <c r="M5" s="481" t="s">
        <v>269</v>
      </c>
      <c r="N5" s="481"/>
      <c r="O5" s="481"/>
      <c r="P5" s="478" t="s">
        <v>206</v>
      </c>
      <c r="Q5" s="479"/>
      <c r="R5" s="480"/>
      <c r="S5" s="481" t="s">
        <v>202</v>
      </c>
      <c r="T5" s="481" t="s">
        <v>198</v>
      </c>
    </row>
    <row r="6" spans="1:36" ht="57" customHeight="1">
      <c r="A6" s="446"/>
      <c r="B6" s="446"/>
      <c r="C6" s="446"/>
      <c r="D6" s="24" t="s">
        <v>236</v>
      </c>
      <c r="E6" s="137" t="s">
        <v>237</v>
      </c>
      <c r="F6" s="137" t="s">
        <v>265</v>
      </c>
      <c r="G6" s="488"/>
      <c r="H6" s="241" t="s">
        <v>267</v>
      </c>
      <c r="I6" s="241" t="s">
        <v>268</v>
      </c>
      <c r="J6" s="134" t="s">
        <v>239</v>
      </c>
      <c r="K6" s="446"/>
      <c r="L6" s="242" t="s">
        <v>238</v>
      </c>
      <c r="M6" s="78" t="s">
        <v>207</v>
      </c>
      <c r="N6" s="78" t="s">
        <v>208</v>
      </c>
      <c r="O6" s="78" t="s">
        <v>205</v>
      </c>
      <c r="P6" s="36" t="s">
        <v>199</v>
      </c>
      <c r="Q6" s="36" t="s">
        <v>200</v>
      </c>
      <c r="R6" s="36" t="s">
        <v>201</v>
      </c>
      <c r="S6" s="481"/>
      <c r="T6" s="481"/>
    </row>
    <row r="7" spans="1:36" ht="22.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  <c r="S7" s="78">
        <v>19</v>
      </c>
      <c r="T7" s="78">
        <v>20</v>
      </c>
    </row>
    <row r="8" spans="1:36" ht="39.75" customHeight="1">
      <c r="A8" s="78">
        <v>1</v>
      </c>
      <c r="B8" s="38" t="s">
        <v>117</v>
      </c>
      <c r="C8" s="38" t="s">
        <v>241</v>
      </c>
      <c r="D8" s="24">
        <v>2971763</v>
      </c>
      <c r="E8" s="24">
        <v>3173800</v>
      </c>
      <c r="F8" s="24">
        <v>3907334</v>
      </c>
      <c r="G8" s="24">
        <v>3627000</v>
      </c>
      <c r="H8" s="24">
        <v>2589089</v>
      </c>
      <c r="I8" s="24">
        <v>1318950</v>
      </c>
      <c r="J8" s="24">
        <f>H8+I8</f>
        <v>3908039</v>
      </c>
      <c r="K8" s="24">
        <f>L8-I8</f>
        <v>3520749</v>
      </c>
      <c r="L8" s="24">
        <f>'P-8(GA-1)'!L46</f>
        <v>4839699</v>
      </c>
      <c r="M8" s="24">
        <f>'P-8(GA-1)'!K46</f>
        <v>4956681</v>
      </c>
      <c r="N8" s="262">
        <v>0</v>
      </c>
      <c r="O8" s="24">
        <f>M8+N8</f>
        <v>4956681</v>
      </c>
      <c r="P8" s="137">
        <f>G8-L8</f>
        <v>-1212699</v>
      </c>
      <c r="Q8" s="137">
        <f>J8-L8</f>
        <v>-931660</v>
      </c>
      <c r="R8" s="137">
        <f>L8-O8</f>
        <v>-116982</v>
      </c>
      <c r="S8" s="263"/>
      <c r="T8" s="263"/>
    </row>
    <row r="9" spans="1:36" ht="39.75" customHeight="1">
      <c r="A9" s="5">
        <v>2</v>
      </c>
      <c r="B9" s="2" t="s">
        <v>118</v>
      </c>
      <c r="C9" s="38" t="s">
        <v>241</v>
      </c>
      <c r="D9" s="137">
        <f>'01-Pay '!C12</f>
        <v>0</v>
      </c>
      <c r="E9" s="137">
        <v>1722</v>
      </c>
      <c r="F9" s="137">
        <f>'01-Pay '!G12</f>
        <v>0</v>
      </c>
      <c r="G9" s="144">
        <v>0</v>
      </c>
      <c r="H9" s="137">
        <f>'01-Pay '!F12</f>
        <v>0</v>
      </c>
      <c r="I9" s="137">
        <f>'01-Pay '!H12</f>
        <v>0</v>
      </c>
      <c r="J9" s="24">
        <f>H9+I9</f>
        <v>0</v>
      </c>
      <c r="K9" s="24">
        <f>G9-I9</f>
        <v>0</v>
      </c>
      <c r="L9" s="137">
        <f>G9</f>
        <v>0</v>
      </c>
      <c r="M9" s="144">
        <v>0</v>
      </c>
      <c r="N9" s="144">
        <v>0</v>
      </c>
      <c r="O9" s="24">
        <f t="shared" ref="O9:O17" si="0">M9+N9</f>
        <v>0</v>
      </c>
      <c r="P9" s="137">
        <f t="shared" ref="P9:P17" si="1">G9-L9</f>
        <v>0</v>
      </c>
      <c r="Q9" s="137">
        <f t="shared" ref="Q9:Q17" si="2">J9-L9</f>
        <v>0</v>
      </c>
      <c r="R9" s="137">
        <f t="shared" ref="R9:R17" si="3">L9-O9</f>
        <v>0</v>
      </c>
      <c r="S9" s="263"/>
      <c r="T9" s="263"/>
    </row>
    <row r="10" spans="1:36" ht="39.75" customHeight="1">
      <c r="A10" s="5">
        <v>3</v>
      </c>
      <c r="B10" s="2" t="s">
        <v>119</v>
      </c>
      <c r="C10" s="38" t="s">
        <v>241</v>
      </c>
      <c r="D10" s="137">
        <f>'01-Pay '!C13</f>
        <v>0</v>
      </c>
      <c r="E10" s="137">
        <f>'01-Pay '!D13</f>
        <v>0</v>
      </c>
      <c r="F10" s="137">
        <f>'01-Pay '!G13</f>
        <v>0</v>
      </c>
      <c r="G10" s="144">
        <v>0</v>
      </c>
      <c r="H10" s="137">
        <f>'01-Pay '!F13</f>
        <v>0</v>
      </c>
      <c r="I10" s="137">
        <f>'01-Pay '!H13</f>
        <v>0</v>
      </c>
      <c r="J10" s="24">
        <f t="shared" ref="J10:J17" si="4">H10+I10</f>
        <v>0</v>
      </c>
      <c r="K10" s="24">
        <f t="shared" ref="K10:K17" si="5">G10-I10</f>
        <v>0</v>
      </c>
      <c r="L10" s="137">
        <f t="shared" ref="L10:L17" si="6">G10</f>
        <v>0</v>
      </c>
      <c r="M10" s="144">
        <v>0</v>
      </c>
      <c r="N10" s="262">
        <v>0</v>
      </c>
      <c r="O10" s="24">
        <f t="shared" si="0"/>
        <v>0</v>
      </c>
      <c r="P10" s="137">
        <f t="shared" si="1"/>
        <v>0</v>
      </c>
      <c r="Q10" s="137">
        <f t="shared" si="2"/>
        <v>0</v>
      </c>
      <c r="R10" s="137">
        <f t="shared" si="3"/>
        <v>0</v>
      </c>
      <c r="S10" s="263"/>
      <c r="T10" s="263"/>
    </row>
    <row r="11" spans="1:36" ht="39.75" customHeight="1">
      <c r="A11" s="78">
        <v>4</v>
      </c>
      <c r="B11" s="2" t="s">
        <v>120</v>
      </c>
      <c r="C11" s="38" t="s">
        <v>241</v>
      </c>
      <c r="D11" s="137">
        <f>'01-Pay '!C14</f>
        <v>0</v>
      </c>
      <c r="E11" s="137">
        <v>2000</v>
      </c>
      <c r="F11" s="137">
        <f>'01-Pay '!G14</f>
        <v>0</v>
      </c>
      <c r="G11" s="144">
        <v>0</v>
      </c>
      <c r="H11" s="137">
        <f>'01-Pay '!F14</f>
        <v>0</v>
      </c>
      <c r="I11" s="137">
        <f>'01-Pay '!H14</f>
        <v>0</v>
      </c>
      <c r="J11" s="24">
        <f t="shared" si="4"/>
        <v>0</v>
      </c>
      <c r="K11" s="24">
        <f t="shared" si="5"/>
        <v>0</v>
      </c>
      <c r="L11" s="137">
        <f t="shared" si="6"/>
        <v>0</v>
      </c>
      <c r="M11" s="144">
        <v>2500</v>
      </c>
      <c r="N11" s="144">
        <v>0</v>
      </c>
      <c r="O11" s="24">
        <f t="shared" si="0"/>
        <v>2500</v>
      </c>
      <c r="P11" s="137">
        <f t="shared" si="1"/>
        <v>0</v>
      </c>
      <c r="Q11" s="137">
        <f t="shared" si="2"/>
        <v>0</v>
      </c>
      <c r="R11" s="137">
        <f t="shared" si="3"/>
        <v>-2500</v>
      </c>
      <c r="S11" s="263"/>
      <c r="T11" s="263"/>
    </row>
    <row r="12" spans="1:36" ht="39.75" customHeight="1">
      <c r="A12" s="5">
        <v>5</v>
      </c>
      <c r="B12" s="2" t="s">
        <v>121</v>
      </c>
      <c r="C12" s="38" t="s">
        <v>241</v>
      </c>
      <c r="D12" s="137">
        <f>'01-Pay '!C15</f>
        <v>0</v>
      </c>
      <c r="E12" s="137">
        <f>'01-Pay '!D15</f>
        <v>0</v>
      </c>
      <c r="F12" s="137">
        <f>'01-Pay '!G15</f>
        <v>0</v>
      </c>
      <c r="G12" s="144">
        <v>0</v>
      </c>
      <c r="H12" s="137">
        <f>'01-Pay '!F15</f>
        <v>0</v>
      </c>
      <c r="I12" s="137">
        <f>'01-Pay '!H15</f>
        <v>0</v>
      </c>
      <c r="J12" s="24">
        <f t="shared" si="4"/>
        <v>0</v>
      </c>
      <c r="K12" s="24">
        <f t="shared" si="5"/>
        <v>0</v>
      </c>
      <c r="L12" s="137">
        <f t="shared" si="6"/>
        <v>0</v>
      </c>
      <c r="M12" s="144">
        <v>0</v>
      </c>
      <c r="N12" s="262">
        <v>0</v>
      </c>
      <c r="O12" s="24">
        <f t="shared" si="0"/>
        <v>0</v>
      </c>
      <c r="P12" s="137">
        <f t="shared" si="1"/>
        <v>0</v>
      </c>
      <c r="Q12" s="137">
        <f t="shared" si="2"/>
        <v>0</v>
      </c>
      <c r="R12" s="137">
        <f t="shared" si="3"/>
        <v>0</v>
      </c>
      <c r="S12" s="263"/>
      <c r="T12" s="263"/>
    </row>
    <row r="13" spans="1:36" ht="39.75" customHeight="1">
      <c r="A13" s="5">
        <v>6</v>
      </c>
      <c r="B13" s="2" t="s">
        <v>15</v>
      </c>
      <c r="C13" s="38" t="s">
        <v>241</v>
      </c>
      <c r="D13" s="137">
        <f>'01-Pay '!C16</f>
        <v>0</v>
      </c>
      <c r="E13" s="137">
        <f>'01-Pay '!D16</f>
        <v>0</v>
      </c>
      <c r="F13" s="137">
        <f>'01-Pay '!G16</f>
        <v>0</v>
      </c>
      <c r="G13" s="144">
        <v>0</v>
      </c>
      <c r="H13" s="137">
        <f>'01-Pay '!F16</f>
        <v>0</v>
      </c>
      <c r="I13" s="137">
        <f>'01-Pay '!H16</f>
        <v>0</v>
      </c>
      <c r="J13" s="24">
        <f t="shared" si="4"/>
        <v>0</v>
      </c>
      <c r="K13" s="24">
        <f t="shared" si="5"/>
        <v>0</v>
      </c>
      <c r="L13" s="137">
        <f t="shared" si="6"/>
        <v>0</v>
      </c>
      <c r="M13" s="144">
        <v>0</v>
      </c>
      <c r="N13" s="144">
        <v>0</v>
      </c>
      <c r="O13" s="24">
        <f t="shared" si="0"/>
        <v>0</v>
      </c>
      <c r="P13" s="137">
        <f t="shared" si="1"/>
        <v>0</v>
      </c>
      <c r="Q13" s="137">
        <f t="shared" si="2"/>
        <v>0</v>
      </c>
      <c r="R13" s="137">
        <f t="shared" si="3"/>
        <v>0</v>
      </c>
      <c r="S13" s="263"/>
      <c r="T13" s="263"/>
    </row>
    <row r="14" spans="1:36" ht="39.75" customHeight="1">
      <c r="A14" s="78">
        <v>7</v>
      </c>
      <c r="B14" s="2" t="s">
        <v>16</v>
      </c>
      <c r="C14" s="38" t="s">
        <v>241</v>
      </c>
      <c r="D14" s="137">
        <f>'01-Pay '!C17</f>
        <v>0</v>
      </c>
      <c r="E14" s="137">
        <v>500</v>
      </c>
      <c r="F14" s="137">
        <f>'01-Pay '!G17</f>
        <v>0</v>
      </c>
      <c r="G14" s="144">
        <v>0</v>
      </c>
      <c r="H14" s="137">
        <f>'01-Pay '!F17</f>
        <v>0</v>
      </c>
      <c r="I14" s="137">
        <f>'01-Pay '!H17</f>
        <v>0</v>
      </c>
      <c r="J14" s="24">
        <f t="shared" si="4"/>
        <v>0</v>
      </c>
      <c r="K14" s="24">
        <f t="shared" si="5"/>
        <v>0</v>
      </c>
      <c r="L14" s="137">
        <f t="shared" si="6"/>
        <v>0</v>
      </c>
      <c r="M14" s="144">
        <v>2500</v>
      </c>
      <c r="N14" s="262">
        <v>0</v>
      </c>
      <c r="O14" s="24">
        <f t="shared" si="0"/>
        <v>2500</v>
      </c>
      <c r="P14" s="137">
        <f t="shared" si="1"/>
        <v>0</v>
      </c>
      <c r="Q14" s="137">
        <f t="shared" si="2"/>
        <v>0</v>
      </c>
      <c r="R14" s="137">
        <f t="shared" si="3"/>
        <v>-2500</v>
      </c>
      <c r="S14" s="263"/>
      <c r="T14" s="263"/>
    </row>
    <row r="15" spans="1:36" ht="39.75" customHeight="1">
      <c r="A15" s="5">
        <v>8</v>
      </c>
      <c r="B15" s="2" t="s">
        <v>17</v>
      </c>
      <c r="C15" s="38" t="s">
        <v>241</v>
      </c>
      <c r="D15" s="137">
        <f>'01-Pay '!C18</f>
        <v>0</v>
      </c>
      <c r="E15" s="137">
        <f>'01-Pay '!D18</f>
        <v>0</v>
      </c>
      <c r="F15" s="137">
        <f>'01-Pay '!G18</f>
        <v>0</v>
      </c>
      <c r="G15" s="144">
        <v>0</v>
      </c>
      <c r="H15" s="137">
        <f>'01-Pay '!F18</f>
        <v>0</v>
      </c>
      <c r="I15" s="137">
        <f>'01-Pay '!H18</f>
        <v>0</v>
      </c>
      <c r="J15" s="24">
        <f t="shared" si="4"/>
        <v>0</v>
      </c>
      <c r="K15" s="24">
        <f t="shared" si="5"/>
        <v>0</v>
      </c>
      <c r="L15" s="137">
        <f t="shared" si="6"/>
        <v>0</v>
      </c>
      <c r="M15" s="144">
        <v>0</v>
      </c>
      <c r="N15" s="144">
        <v>0</v>
      </c>
      <c r="O15" s="24">
        <f t="shared" si="0"/>
        <v>0</v>
      </c>
      <c r="P15" s="137">
        <f t="shared" si="1"/>
        <v>0</v>
      </c>
      <c r="Q15" s="137">
        <f t="shared" si="2"/>
        <v>0</v>
      </c>
      <c r="R15" s="137">
        <f t="shared" si="3"/>
        <v>0</v>
      </c>
      <c r="S15" s="263"/>
      <c r="T15" s="263"/>
    </row>
    <row r="16" spans="1:36" ht="39.75" customHeight="1">
      <c r="A16" s="5">
        <v>9</v>
      </c>
      <c r="B16" s="2" t="s">
        <v>14</v>
      </c>
      <c r="C16" s="38" t="s">
        <v>241</v>
      </c>
      <c r="D16" s="137">
        <f>'01-Pay '!C19</f>
        <v>0</v>
      </c>
      <c r="E16" s="137">
        <f>'01-Pay '!D19</f>
        <v>0</v>
      </c>
      <c r="F16" s="137">
        <f>'01-Pay '!G19</f>
        <v>0</v>
      </c>
      <c r="G16" s="144">
        <v>0</v>
      </c>
      <c r="H16" s="137">
        <f>'01-Pay '!F19</f>
        <v>0</v>
      </c>
      <c r="I16" s="137">
        <f>'01-Pay '!H19</f>
        <v>0</v>
      </c>
      <c r="J16" s="24">
        <f t="shared" si="4"/>
        <v>0</v>
      </c>
      <c r="K16" s="24">
        <f t="shared" si="5"/>
        <v>0</v>
      </c>
      <c r="L16" s="137">
        <f t="shared" si="6"/>
        <v>0</v>
      </c>
      <c r="M16" s="144">
        <v>1650</v>
      </c>
      <c r="N16" s="262">
        <v>0</v>
      </c>
      <c r="O16" s="24">
        <f t="shared" si="0"/>
        <v>1650</v>
      </c>
      <c r="P16" s="137">
        <f t="shared" si="1"/>
        <v>0</v>
      </c>
      <c r="Q16" s="137">
        <f t="shared" si="2"/>
        <v>0</v>
      </c>
      <c r="R16" s="137">
        <f t="shared" si="3"/>
        <v>-1650</v>
      </c>
      <c r="S16" s="263"/>
      <c r="T16" s="263"/>
    </row>
    <row r="17" spans="1:20" ht="39.75" customHeight="1">
      <c r="A17" s="78">
        <v>10</v>
      </c>
      <c r="B17" s="2" t="s">
        <v>122</v>
      </c>
      <c r="C17" s="38" t="s">
        <v>241</v>
      </c>
      <c r="D17" s="137">
        <f>'01-Pay '!C20</f>
        <v>0</v>
      </c>
      <c r="E17" s="137">
        <f>'01-Pay '!D20</f>
        <v>0</v>
      </c>
      <c r="F17" s="137">
        <f>'01-Pay '!G20</f>
        <v>0</v>
      </c>
      <c r="G17" s="144">
        <v>0</v>
      </c>
      <c r="H17" s="137">
        <f>'01-Pay '!F20</f>
        <v>0</v>
      </c>
      <c r="I17" s="137">
        <f>'01-Pay '!H20</f>
        <v>0</v>
      </c>
      <c r="J17" s="24">
        <f t="shared" si="4"/>
        <v>0</v>
      </c>
      <c r="K17" s="24">
        <f t="shared" si="5"/>
        <v>0</v>
      </c>
      <c r="L17" s="137">
        <f t="shared" si="6"/>
        <v>0</v>
      </c>
      <c r="M17" s="144">
        <v>0</v>
      </c>
      <c r="N17" s="144">
        <v>0</v>
      </c>
      <c r="O17" s="24">
        <f t="shared" si="0"/>
        <v>0</v>
      </c>
      <c r="P17" s="137">
        <f t="shared" si="1"/>
        <v>0</v>
      </c>
      <c r="Q17" s="137">
        <f t="shared" si="2"/>
        <v>0</v>
      </c>
      <c r="R17" s="137">
        <f t="shared" si="3"/>
        <v>0</v>
      </c>
      <c r="S17" s="263"/>
      <c r="T17" s="263"/>
    </row>
    <row r="18" spans="1:20" ht="39.75" customHeight="1">
      <c r="A18" s="78"/>
      <c r="B18" s="2" t="s">
        <v>148</v>
      </c>
      <c r="C18" s="38" t="s">
        <v>241</v>
      </c>
      <c r="D18" s="145">
        <f>SUM(D9:D17)</f>
        <v>0</v>
      </c>
      <c r="E18" s="145">
        <f t="shared" ref="E18:L18" si="7">SUM(E9:E17)</f>
        <v>4222</v>
      </c>
      <c r="F18" s="145">
        <f t="shared" si="7"/>
        <v>0</v>
      </c>
      <c r="G18" s="145">
        <f t="shared" si="7"/>
        <v>0</v>
      </c>
      <c r="H18" s="145">
        <f t="shared" si="7"/>
        <v>0</v>
      </c>
      <c r="I18" s="145">
        <f t="shared" si="7"/>
        <v>0</v>
      </c>
      <c r="J18" s="145">
        <f t="shared" si="7"/>
        <v>0</v>
      </c>
      <c r="K18" s="145">
        <f t="shared" si="7"/>
        <v>0</v>
      </c>
      <c r="L18" s="145">
        <f t="shared" si="7"/>
        <v>0</v>
      </c>
      <c r="M18" s="145">
        <f t="shared" ref="M18" si="8">SUM(M9:M17)</f>
        <v>6650</v>
      </c>
      <c r="N18" s="145">
        <f t="shared" ref="N18" si="9">SUM(N9:N17)</f>
        <v>0</v>
      </c>
      <c r="O18" s="145">
        <f t="shared" ref="O18" si="10">SUM(O9:O17)</f>
        <v>6650</v>
      </c>
      <c r="P18" s="145">
        <f t="shared" ref="P18" si="11">SUM(P9:P17)</f>
        <v>0</v>
      </c>
      <c r="Q18" s="145">
        <f t="shared" ref="Q18" si="12">SUM(Q9:Q17)</f>
        <v>0</v>
      </c>
      <c r="R18" s="145">
        <f t="shared" ref="R18" si="13">SUM(R9:R17)</f>
        <v>-6650</v>
      </c>
      <c r="S18" s="263"/>
      <c r="T18" s="263"/>
    </row>
    <row r="19" spans="1:20" ht="37.5" customHeight="1">
      <c r="A19" s="490" t="s">
        <v>13</v>
      </c>
      <c r="B19" s="490"/>
      <c r="C19" s="38" t="s">
        <v>241</v>
      </c>
      <c r="D19" s="146">
        <f>D8+D18</f>
        <v>2971763</v>
      </c>
      <c r="E19" s="146">
        <f t="shared" ref="E19:L19" si="14">E8+E18</f>
        <v>3178022</v>
      </c>
      <c r="F19" s="146">
        <f t="shared" si="14"/>
        <v>3907334</v>
      </c>
      <c r="G19" s="146">
        <f t="shared" si="14"/>
        <v>3627000</v>
      </c>
      <c r="H19" s="146">
        <f t="shared" si="14"/>
        <v>2589089</v>
      </c>
      <c r="I19" s="146">
        <f t="shared" si="14"/>
        <v>1318950</v>
      </c>
      <c r="J19" s="146">
        <f t="shared" si="14"/>
        <v>3908039</v>
      </c>
      <c r="K19" s="146">
        <f t="shared" si="14"/>
        <v>3520749</v>
      </c>
      <c r="L19" s="146">
        <f t="shared" si="14"/>
        <v>4839699</v>
      </c>
      <c r="M19" s="146">
        <f t="shared" ref="M19" si="15">M8+M18</f>
        <v>4963331</v>
      </c>
      <c r="N19" s="146">
        <f t="shared" ref="N19" si="16">N8+N18</f>
        <v>0</v>
      </c>
      <c r="O19" s="146">
        <f t="shared" ref="O19" si="17">O8+O18</f>
        <v>4963331</v>
      </c>
      <c r="P19" s="146">
        <f t="shared" ref="P19" si="18">P8+P18</f>
        <v>-1212699</v>
      </c>
      <c r="Q19" s="146">
        <f t="shared" ref="Q19" si="19">Q8+Q18</f>
        <v>-931660</v>
      </c>
      <c r="R19" s="146">
        <f t="shared" ref="R19" si="20">R8+R18</f>
        <v>-123632</v>
      </c>
      <c r="S19" s="141"/>
      <c r="T19" s="141"/>
    </row>
    <row r="20" spans="1:20" ht="14.5">
      <c r="A20" s="37" t="s">
        <v>123</v>
      </c>
      <c r="B20" s="486" t="s">
        <v>124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82"/>
      <c r="N20" s="82"/>
      <c r="O20" s="82"/>
    </row>
    <row r="22" spans="1:20" ht="18">
      <c r="L22" s="79" t="s">
        <v>125</v>
      </c>
      <c r="M22" s="79"/>
      <c r="N22" s="79"/>
      <c r="O22" s="79"/>
    </row>
    <row r="23" spans="1:20" ht="18">
      <c r="J23" s="440"/>
      <c r="K23" s="440"/>
      <c r="L23" s="440"/>
      <c r="M23" s="440"/>
      <c r="N23" s="440"/>
      <c r="O23" s="440"/>
      <c r="P23" s="440"/>
    </row>
  </sheetData>
  <mergeCells count="22">
    <mergeCell ref="B20:L20"/>
    <mergeCell ref="J23:P23"/>
    <mergeCell ref="G5:G6"/>
    <mergeCell ref="C5:C6"/>
    <mergeCell ref="D5:F5"/>
    <mergeCell ref="H5:J5"/>
    <mergeCell ref="K5:K6"/>
    <mergeCell ref="M5:O5"/>
    <mergeCell ref="A19:B19"/>
    <mergeCell ref="A5:A6"/>
    <mergeCell ref="B5:B6"/>
    <mergeCell ref="A1:T1"/>
    <mergeCell ref="G2:M2"/>
    <mergeCell ref="P5:R5"/>
    <mergeCell ref="S5:S6"/>
    <mergeCell ref="T5:T6"/>
    <mergeCell ref="G3:M3"/>
    <mergeCell ref="C3:D3"/>
    <mergeCell ref="Q3:R3"/>
    <mergeCell ref="B2:C2"/>
    <mergeCell ref="D2:E2"/>
    <mergeCell ref="B4:K4"/>
  </mergeCells>
  <pageMargins left="0.33" right="0.28000000000000003" top="0.47" bottom="0.4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topLeftCell="C10" zoomScaleSheetLayoutView="100" workbookViewId="0">
      <selection activeCell="K15" sqref="K15"/>
    </sheetView>
  </sheetViews>
  <sheetFormatPr defaultColWidth="9.1796875" defaultRowHeight="14"/>
  <cols>
    <col min="1" max="1" width="6.26953125" style="4" customWidth="1"/>
    <col min="2" max="2" width="36.7265625" style="4" customWidth="1"/>
    <col min="3" max="8" width="10.1796875" style="4" customWidth="1"/>
    <col min="9" max="9" width="11" style="4" customWidth="1"/>
    <col min="10" max="10" width="12.453125" style="4" customWidth="1"/>
    <col min="11" max="11" width="14.1796875" style="4" customWidth="1"/>
    <col min="12" max="14" width="11" style="4" customWidth="1"/>
    <col min="15" max="16384" width="9.1796875" style="4"/>
  </cols>
  <sheetData>
    <row r="1" spans="1:14" ht="18">
      <c r="A1" s="420" t="s">
        <v>147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</row>
    <row r="2" spans="1:14" ht="22.5" customHeight="1">
      <c r="A2" s="491" t="s">
        <v>129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</row>
    <row r="3" spans="1:14" ht="22.5" customHeight="1">
      <c r="A3" s="491" t="s">
        <v>270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</row>
    <row r="4" spans="1:14" ht="21.75" customHeight="1">
      <c r="A4" s="138"/>
      <c r="B4" s="484" t="str">
        <f>Sheet1!C7</f>
        <v>2202-02-109-01-00   SF</v>
      </c>
      <c r="C4" s="484"/>
      <c r="D4" s="138"/>
      <c r="E4" s="492" t="str">
        <f>Sheet1!K5</f>
        <v>STATE FUND</v>
      </c>
      <c r="F4" s="492"/>
    </row>
    <row r="5" spans="1:14" ht="39.75" customHeight="1" thickBot="1">
      <c r="A5" s="485" t="str">
        <f>Sheet1!B5</f>
        <v>jktdh; mPp ek/;fed fo|ky; lq[kokluh ¼Msxkuk½] ukxkSj</v>
      </c>
      <c r="B5" s="485"/>
      <c r="C5" s="485"/>
      <c r="D5" s="485"/>
      <c r="E5" s="485"/>
      <c r="F5" s="485"/>
      <c r="G5" s="485"/>
      <c r="H5" s="485"/>
      <c r="I5" s="139"/>
      <c r="J5" s="45" t="s">
        <v>127</v>
      </c>
      <c r="K5" s="35">
        <f>Sheet1!J5</f>
        <v>26862</v>
      </c>
      <c r="L5" s="20"/>
      <c r="M5" s="20"/>
      <c r="N5" s="20"/>
    </row>
    <row r="6" spans="1:14" ht="64.5" customHeight="1">
      <c r="A6" s="446" t="s">
        <v>10</v>
      </c>
      <c r="B6" s="446" t="s">
        <v>111</v>
      </c>
      <c r="C6" s="446" t="s">
        <v>131</v>
      </c>
      <c r="D6" s="446"/>
      <c r="E6" s="446"/>
      <c r="F6" s="26" t="s">
        <v>130</v>
      </c>
      <c r="G6" s="446" t="s">
        <v>131</v>
      </c>
      <c r="H6" s="446"/>
      <c r="I6" s="446"/>
      <c r="J6" s="27" t="s">
        <v>112</v>
      </c>
      <c r="K6" s="46" t="s">
        <v>113</v>
      </c>
      <c r="L6" s="493" t="s">
        <v>132</v>
      </c>
      <c r="M6" s="494"/>
      <c r="N6" s="495"/>
    </row>
    <row r="7" spans="1:14" ht="72" customHeight="1">
      <c r="A7" s="446"/>
      <c r="B7" s="446"/>
      <c r="C7" s="24" t="s">
        <v>236</v>
      </c>
      <c r="D7" s="137" t="s">
        <v>237</v>
      </c>
      <c r="E7" s="137" t="s">
        <v>265</v>
      </c>
      <c r="F7" s="242" t="s">
        <v>238</v>
      </c>
      <c r="G7" s="242" t="s">
        <v>267</v>
      </c>
      <c r="H7" s="242" t="s">
        <v>268</v>
      </c>
      <c r="I7" s="27" t="s">
        <v>20</v>
      </c>
      <c r="J7" s="242" t="s">
        <v>238</v>
      </c>
      <c r="K7" s="240" t="s">
        <v>271</v>
      </c>
      <c r="L7" s="48" t="s">
        <v>114</v>
      </c>
      <c r="M7" s="36" t="s">
        <v>115</v>
      </c>
      <c r="N7" s="49" t="s">
        <v>116</v>
      </c>
    </row>
    <row r="8" spans="1:14" ht="18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46">
        <v>11</v>
      </c>
      <c r="L8" s="50">
        <v>12</v>
      </c>
      <c r="M8" s="47">
        <v>13</v>
      </c>
      <c r="N8" s="51">
        <v>14</v>
      </c>
    </row>
    <row r="9" spans="1:14" ht="25" customHeight="1">
      <c r="A9" s="27">
        <v>1</v>
      </c>
      <c r="B9" s="2" t="s">
        <v>133</v>
      </c>
      <c r="C9" s="226">
        <v>0</v>
      </c>
      <c r="D9" s="226">
        <v>0</v>
      </c>
      <c r="E9" s="226">
        <v>0</v>
      </c>
      <c r="F9" s="226">
        <v>0</v>
      </c>
      <c r="G9" s="226">
        <v>0</v>
      </c>
      <c r="H9" s="226">
        <v>0</v>
      </c>
      <c r="I9" s="227">
        <f>G9+H9</f>
        <v>0</v>
      </c>
      <c r="J9" s="226">
        <v>0</v>
      </c>
      <c r="K9" s="228">
        <v>0</v>
      </c>
      <c r="L9" s="221">
        <f>F9-J9</f>
        <v>0</v>
      </c>
      <c r="M9" s="217">
        <f>I9-J9</f>
        <v>0</v>
      </c>
      <c r="N9" s="222">
        <f>J9-K9</f>
        <v>0</v>
      </c>
    </row>
    <row r="10" spans="1:14" ht="25" customHeight="1">
      <c r="A10" s="5">
        <v>2</v>
      </c>
      <c r="B10" s="2" t="s">
        <v>134</v>
      </c>
      <c r="C10" s="229">
        <v>110</v>
      </c>
      <c r="D10" s="229">
        <v>70</v>
      </c>
      <c r="E10" s="229">
        <v>170</v>
      </c>
      <c r="F10" s="229">
        <v>90</v>
      </c>
      <c r="G10" s="229">
        <v>0</v>
      </c>
      <c r="H10" s="229">
        <v>90</v>
      </c>
      <c r="I10" s="227">
        <f>G10+H10</f>
        <v>90</v>
      </c>
      <c r="J10" s="229">
        <v>90</v>
      </c>
      <c r="K10" s="230">
        <v>150</v>
      </c>
      <c r="L10" s="221">
        <f t="shared" ref="L10:L18" si="0">F10-J10</f>
        <v>0</v>
      </c>
      <c r="M10" s="217">
        <f t="shared" ref="M10:M18" si="1">I10-J10</f>
        <v>0</v>
      </c>
      <c r="N10" s="222">
        <f t="shared" ref="N10:N18" si="2">J10-K10</f>
        <v>-60</v>
      </c>
    </row>
    <row r="11" spans="1:14" ht="25" customHeight="1">
      <c r="A11" s="5">
        <v>3</v>
      </c>
      <c r="B11" s="2" t="s">
        <v>135</v>
      </c>
      <c r="C11" s="229">
        <v>55</v>
      </c>
      <c r="D11" s="229">
        <v>70</v>
      </c>
      <c r="E11" s="229">
        <v>60</v>
      </c>
      <c r="F11" s="229">
        <v>85</v>
      </c>
      <c r="G11" s="229">
        <v>20</v>
      </c>
      <c r="H11" s="229">
        <v>85</v>
      </c>
      <c r="I11" s="227">
        <f t="shared" ref="I11:I18" si="3">G11+H11</f>
        <v>105</v>
      </c>
      <c r="J11" s="229">
        <v>105</v>
      </c>
      <c r="K11" s="230">
        <v>100</v>
      </c>
      <c r="L11" s="221">
        <f t="shared" si="0"/>
        <v>-20</v>
      </c>
      <c r="M11" s="217">
        <f t="shared" si="1"/>
        <v>0</v>
      </c>
      <c r="N11" s="222">
        <f t="shared" si="2"/>
        <v>5</v>
      </c>
    </row>
    <row r="12" spans="1:14" ht="25" customHeight="1">
      <c r="A12" s="27">
        <v>4</v>
      </c>
      <c r="B12" s="39" t="s">
        <v>136</v>
      </c>
      <c r="C12" s="229">
        <v>0</v>
      </c>
      <c r="D12" s="229">
        <v>0</v>
      </c>
      <c r="E12" s="229">
        <v>0</v>
      </c>
      <c r="F12" s="229">
        <v>0</v>
      </c>
      <c r="G12" s="229">
        <v>0</v>
      </c>
      <c r="H12" s="229">
        <v>0</v>
      </c>
      <c r="I12" s="227">
        <f t="shared" si="3"/>
        <v>0</v>
      </c>
      <c r="J12" s="229">
        <v>0</v>
      </c>
      <c r="K12" s="230">
        <v>0</v>
      </c>
      <c r="L12" s="221">
        <f t="shared" si="0"/>
        <v>0</v>
      </c>
      <c r="M12" s="217">
        <f t="shared" si="1"/>
        <v>0</v>
      </c>
      <c r="N12" s="222">
        <f t="shared" si="2"/>
        <v>0</v>
      </c>
    </row>
    <row r="13" spans="1:14" ht="25" customHeight="1">
      <c r="A13" s="5">
        <v>5</v>
      </c>
      <c r="B13" s="2" t="s">
        <v>137</v>
      </c>
      <c r="C13" s="229">
        <v>0</v>
      </c>
      <c r="D13" s="229">
        <v>0</v>
      </c>
      <c r="E13" s="229">
        <v>0</v>
      </c>
      <c r="F13" s="229">
        <v>0</v>
      </c>
      <c r="G13" s="229">
        <v>0</v>
      </c>
      <c r="H13" s="229">
        <v>0</v>
      </c>
      <c r="I13" s="227">
        <f t="shared" si="3"/>
        <v>0</v>
      </c>
      <c r="J13" s="229">
        <v>0</v>
      </c>
      <c r="K13" s="230">
        <v>0</v>
      </c>
      <c r="L13" s="221">
        <f t="shared" si="0"/>
        <v>0</v>
      </c>
      <c r="M13" s="217">
        <f t="shared" si="1"/>
        <v>0</v>
      </c>
      <c r="N13" s="222">
        <f t="shared" si="2"/>
        <v>0</v>
      </c>
    </row>
    <row r="14" spans="1:14" ht="25" customHeight="1">
      <c r="A14" s="5">
        <v>6</v>
      </c>
      <c r="B14" s="39" t="s">
        <v>138</v>
      </c>
      <c r="C14" s="229">
        <v>330</v>
      </c>
      <c r="D14" s="229">
        <v>220</v>
      </c>
      <c r="E14" s="229">
        <v>355</v>
      </c>
      <c r="F14" s="229">
        <v>440</v>
      </c>
      <c r="G14" s="229">
        <v>0</v>
      </c>
      <c r="H14" s="229">
        <v>440</v>
      </c>
      <c r="I14" s="227">
        <f t="shared" si="3"/>
        <v>440</v>
      </c>
      <c r="J14" s="229">
        <v>440</v>
      </c>
      <c r="K14" s="230">
        <v>450</v>
      </c>
      <c r="L14" s="221">
        <f t="shared" si="0"/>
        <v>0</v>
      </c>
      <c r="M14" s="217">
        <f t="shared" si="1"/>
        <v>0</v>
      </c>
      <c r="N14" s="222">
        <f t="shared" si="2"/>
        <v>-10</v>
      </c>
    </row>
    <row r="15" spans="1:14" ht="25" customHeight="1">
      <c r="A15" s="27">
        <v>7</v>
      </c>
      <c r="B15" s="2" t="s">
        <v>139</v>
      </c>
      <c r="C15" s="229">
        <v>0</v>
      </c>
      <c r="D15" s="229">
        <v>0</v>
      </c>
      <c r="E15" s="229">
        <v>0</v>
      </c>
      <c r="F15" s="229">
        <v>0</v>
      </c>
      <c r="G15" s="229">
        <v>0</v>
      </c>
      <c r="H15" s="229">
        <v>0</v>
      </c>
      <c r="I15" s="227">
        <f t="shared" si="3"/>
        <v>0</v>
      </c>
      <c r="J15" s="229">
        <v>0</v>
      </c>
      <c r="K15" s="230">
        <v>0</v>
      </c>
      <c r="L15" s="221">
        <f t="shared" si="0"/>
        <v>0</v>
      </c>
      <c r="M15" s="217">
        <f t="shared" si="1"/>
        <v>0</v>
      </c>
      <c r="N15" s="222">
        <f t="shared" si="2"/>
        <v>0</v>
      </c>
    </row>
    <row r="16" spans="1:14" ht="25" customHeight="1">
      <c r="A16" s="5">
        <v>8</v>
      </c>
      <c r="B16" s="2" t="s">
        <v>140</v>
      </c>
      <c r="C16" s="229">
        <v>0</v>
      </c>
      <c r="D16" s="229">
        <v>0</v>
      </c>
      <c r="E16" s="229">
        <v>0</v>
      </c>
      <c r="F16" s="229">
        <v>0</v>
      </c>
      <c r="G16" s="229">
        <v>0</v>
      </c>
      <c r="H16" s="229">
        <v>0</v>
      </c>
      <c r="I16" s="227">
        <f t="shared" si="3"/>
        <v>0</v>
      </c>
      <c r="J16" s="229">
        <v>0</v>
      </c>
      <c r="K16" s="230">
        <v>0</v>
      </c>
      <c r="L16" s="221">
        <f t="shared" si="0"/>
        <v>0</v>
      </c>
      <c r="M16" s="217">
        <f t="shared" si="1"/>
        <v>0</v>
      </c>
      <c r="N16" s="222">
        <f t="shared" si="2"/>
        <v>0</v>
      </c>
    </row>
    <row r="17" spans="1:14" ht="25" customHeight="1">
      <c r="A17" s="5">
        <v>9</v>
      </c>
      <c r="B17" s="2" t="s">
        <v>140</v>
      </c>
      <c r="C17" s="229">
        <v>0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  <c r="I17" s="227">
        <f t="shared" si="3"/>
        <v>0</v>
      </c>
      <c r="J17" s="229">
        <v>0</v>
      </c>
      <c r="K17" s="230">
        <v>0</v>
      </c>
      <c r="L17" s="221">
        <f t="shared" si="0"/>
        <v>0</v>
      </c>
      <c r="M17" s="217">
        <f t="shared" si="1"/>
        <v>0</v>
      </c>
      <c r="N17" s="222">
        <f t="shared" si="2"/>
        <v>0</v>
      </c>
    </row>
    <row r="18" spans="1:14" ht="25" customHeight="1" thickBot="1">
      <c r="A18" s="27">
        <v>10</v>
      </c>
      <c r="B18" s="2" t="s">
        <v>140</v>
      </c>
      <c r="C18" s="231">
        <v>0</v>
      </c>
      <c r="D18" s="231">
        <v>0</v>
      </c>
      <c r="E18" s="231">
        <v>0</v>
      </c>
      <c r="F18" s="231">
        <v>0</v>
      </c>
      <c r="G18" s="231">
        <v>0</v>
      </c>
      <c r="H18" s="231">
        <v>0</v>
      </c>
      <c r="I18" s="227">
        <f t="shared" si="3"/>
        <v>0</v>
      </c>
      <c r="J18" s="231">
        <v>0</v>
      </c>
      <c r="K18" s="232">
        <v>0</v>
      </c>
      <c r="L18" s="221">
        <f t="shared" si="0"/>
        <v>0</v>
      </c>
      <c r="M18" s="217">
        <f t="shared" si="1"/>
        <v>0</v>
      </c>
      <c r="N18" s="222">
        <f t="shared" si="2"/>
        <v>0</v>
      </c>
    </row>
    <row r="19" spans="1:14" ht="33" customHeight="1" thickBot="1">
      <c r="A19" s="496" t="s">
        <v>13</v>
      </c>
      <c r="B19" s="497"/>
      <c r="C19" s="109">
        <f>SUM(C9:C18)</f>
        <v>495</v>
      </c>
      <c r="D19" s="109">
        <f t="shared" ref="D19:K19" si="4">SUM(D9:D18)</f>
        <v>360</v>
      </c>
      <c r="E19" s="109">
        <f t="shared" si="4"/>
        <v>585</v>
      </c>
      <c r="F19" s="109">
        <f t="shared" si="4"/>
        <v>615</v>
      </c>
      <c r="G19" s="109">
        <f t="shared" si="4"/>
        <v>20</v>
      </c>
      <c r="H19" s="109">
        <f t="shared" si="4"/>
        <v>615</v>
      </c>
      <c r="I19" s="109">
        <f t="shared" si="4"/>
        <v>635</v>
      </c>
      <c r="J19" s="109">
        <f t="shared" si="4"/>
        <v>635</v>
      </c>
      <c r="K19" s="233">
        <f t="shared" si="4"/>
        <v>700</v>
      </c>
      <c r="L19" s="223">
        <f>SUM(L9:L18)</f>
        <v>-20</v>
      </c>
      <c r="M19" s="224">
        <f>SUM(M9:M18)</f>
        <v>0</v>
      </c>
      <c r="N19" s="225">
        <f>SUM(N9:N18)</f>
        <v>-65</v>
      </c>
    </row>
    <row r="20" spans="1:14" ht="23.25" customHeight="1">
      <c r="A20" s="37" t="s">
        <v>123</v>
      </c>
      <c r="B20" s="486" t="s">
        <v>141</v>
      </c>
      <c r="C20" s="486"/>
      <c r="D20" s="486"/>
      <c r="E20" s="486"/>
      <c r="F20" s="486"/>
      <c r="G20" s="486"/>
      <c r="H20" s="486"/>
      <c r="I20" s="486"/>
      <c r="J20" s="486"/>
      <c r="K20" s="486"/>
    </row>
    <row r="22" spans="1:14" ht="18">
      <c r="J22" s="420" t="s">
        <v>125</v>
      </c>
      <c r="K22" s="420"/>
    </row>
    <row r="23" spans="1:14" ht="18">
      <c r="I23" s="420" t="s">
        <v>126</v>
      </c>
      <c r="J23" s="420"/>
      <c r="K23" s="420"/>
      <c r="L23" s="420"/>
    </row>
  </sheetData>
  <mergeCells count="15">
    <mergeCell ref="A5:H5"/>
    <mergeCell ref="B20:K20"/>
    <mergeCell ref="J22:K22"/>
    <mergeCell ref="I23:L23"/>
    <mergeCell ref="A6:A7"/>
    <mergeCell ref="B6:B7"/>
    <mergeCell ref="C6:E6"/>
    <mergeCell ref="G6:I6"/>
    <mergeCell ref="L6:N6"/>
    <mergeCell ref="A19:B19"/>
    <mergeCell ref="A1:N1"/>
    <mergeCell ref="A2:N2"/>
    <mergeCell ref="A3:N3"/>
    <mergeCell ref="E4:F4"/>
    <mergeCell ref="B4:C4"/>
  </mergeCells>
  <pageMargins left="0.45" right="0.3" top="0.38" bottom="0.34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8" sqref="E8"/>
    </sheetView>
  </sheetViews>
  <sheetFormatPr defaultRowHeight="14.5"/>
  <cols>
    <col min="1" max="1" width="5.26953125" customWidth="1"/>
    <col min="3" max="3" width="17.26953125" customWidth="1"/>
    <col min="4" max="4" width="16.54296875" customWidth="1"/>
    <col min="5" max="11" width="10.54296875" customWidth="1"/>
    <col min="12" max="12" width="14" customWidth="1"/>
  </cols>
  <sheetData>
    <row r="1" spans="1:12" ht="23">
      <c r="A1" s="281"/>
      <c r="B1" s="281"/>
      <c r="C1" s="281" t="s">
        <v>288</v>
      </c>
      <c r="D1" s="434" t="str">
        <f>Sheet1!B5</f>
        <v>jktdh; mPp ek/;fed fo|ky; lq[kokluh ¼Msxkuk½] ukxkSj</v>
      </c>
      <c r="E1" s="434"/>
      <c r="F1" s="434"/>
      <c r="G1" s="434"/>
      <c r="H1" s="434"/>
      <c r="I1" s="434"/>
      <c r="J1" s="434"/>
      <c r="K1" s="434"/>
      <c r="L1" s="434"/>
    </row>
    <row r="2" spans="1:12" ht="22.9" customHeight="1">
      <c r="A2" s="499" t="s">
        <v>289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</row>
    <row r="3" spans="1:12" ht="20.5">
      <c r="A3" s="282"/>
      <c r="B3" s="282"/>
      <c r="C3" s="282" t="s">
        <v>290</v>
      </c>
      <c r="D3" s="435" t="str">
        <f>Sheet1!C7</f>
        <v>2202-02-109-01-00   SF</v>
      </c>
      <c r="E3" s="435"/>
      <c r="F3" s="435"/>
      <c r="G3" s="282"/>
      <c r="H3" s="282"/>
    </row>
    <row r="4" spans="1:12" ht="13.15" customHeight="1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</row>
    <row r="5" spans="1:12" ht="14.5" customHeight="1">
      <c r="A5" s="431" t="s">
        <v>291</v>
      </c>
      <c r="B5" s="431" t="s">
        <v>292</v>
      </c>
      <c r="C5" s="432" t="s">
        <v>23</v>
      </c>
      <c r="D5" s="432" t="s">
        <v>293</v>
      </c>
      <c r="E5" s="432" t="s">
        <v>294</v>
      </c>
      <c r="F5" s="432" t="s">
        <v>295</v>
      </c>
      <c r="G5" s="432" t="s">
        <v>296</v>
      </c>
      <c r="H5" s="432" t="s">
        <v>297</v>
      </c>
      <c r="I5" s="432" t="s">
        <v>298</v>
      </c>
      <c r="J5" s="432" t="s">
        <v>299</v>
      </c>
      <c r="K5" s="432" t="s">
        <v>300</v>
      </c>
      <c r="L5" s="498" t="s">
        <v>152</v>
      </c>
    </row>
    <row r="6" spans="1:12" ht="63.75" customHeight="1">
      <c r="A6" s="431"/>
      <c r="B6" s="431"/>
      <c r="C6" s="432"/>
      <c r="D6" s="432"/>
      <c r="E6" s="432"/>
      <c r="F6" s="432"/>
      <c r="G6" s="432"/>
      <c r="H6" s="432"/>
      <c r="I6" s="432"/>
      <c r="J6" s="432"/>
      <c r="K6" s="432"/>
      <c r="L6" s="498"/>
    </row>
    <row r="7" spans="1:12" ht="18">
      <c r="A7" s="283">
        <v>1</v>
      </c>
      <c r="B7" s="283">
        <v>2</v>
      </c>
      <c r="C7" s="284">
        <v>3</v>
      </c>
      <c r="D7" s="283">
        <v>4</v>
      </c>
      <c r="E7" s="283">
        <v>5</v>
      </c>
      <c r="F7" s="284">
        <v>6</v>
      </c>
      <c r="G7" s="283">
        <v>7</v>
      </c>
      <c r="H7" s="283">
        <v>8</v>
      </c>
      <c r="I7" s="284">
        <v>9</v>
      </c>
      <c r="J7" s="283">
        <v>10</v>
      </c>
      <c r="K7" s="283">
        <v>11</v>
      </c>
      <c r="L7" s="284">
        <v>12</v>
      </c>
    </row>
    <row r="8" spans="1:12" s="288" customFormat="1" ht="81" customHeight="1">
      <c r="A8" s="285">
        <v>1</v>
      </c>
      <c r="B8" s="146">
        <f>Sheet1!J5</f>
        <v>26862</v>
      </c>
      <c r="C8" s="265" t="str">
        <f>D1</f>
        <v>jktdh; mPp ek/;fed fo|ky; lq[kokluh ¼Msxkuk½] ukxkSj</v>
      </c>
      <c r="D8" s="286">
        <v>362700</v>
      </c>
      <c r="E8" s="286">
        <v>0</v>
      </c>
      <c r="F8" s="287">
        <v>0</v>
      </c>
      <c r="G8" s="287">
        <v>0</v>
      </c>
      <c r="H8" s="287">
        <v>0</v>
      </c>
      <c r="I8" s="267">
        <v>0</v>
      </c>
      <c r="J8" s="267">
        <v>0</v>
      </c>
      <c r="K8" s="267">
        <v>0</v>
      </c>
      <c r="L8" s="119">
        <f>SUM(D8:K8)</f>
        <v>362700</v>
      </c>
    </row>
    <row r="9" spans="1:12" ht="21.65" customHeight="1">
      <c r="A9" s="1" t="s">
        <v>301</v>
      </c>
      <c r="B9" s="6"/>
      <c r="C9" s="6"/>
      <c r="D9" s="6"/>
      <c r="E9" s="6"/>
      <c r="F9" s="6"/>
    </row>
    <row r="11" spans="1:12">
      <c r="D11" s="438" t="s">
        <v>302</v>
      </c>
      <c r="E11" s="438"/>
      <c r="F11" s="438"/>
    </row>
    <row r="12" spans="1:12">
      <c r="G12" s="289" t="s">
        <v>303</v>
      </c>
    </row>
    <row r="13" spans="1:12">
      <c r="G13" s="4"/>
    </row>
  </sheetData>
  <mergeCells count="17">
    <mergeCell ref="D11:F11"/>
    <mergeCell ref="G5:G6"/>
    <mergeCell ref="H5:H6"/>
    <mergeCell ref="I5:I6"/>
    <mergeCell ref="J5:J6"/>
    <mergeCell ref="K5:K6"/>
    <mergeCell ref="L5:L6"/>
    <mergeCell ref="D1:L1"/>
    <mergeCell ref="A2:L2"/>
    <mergeCell ref="D3:F3"/>
    <mergeCell ref="A4:L4"/>
    <mergeCell ref="A5:A6"/>
    <mergeCell ref="B5:B6"/>
    <mergeCell ref="C5:C6"/>
    <mergeCell ref="D5:D6"/>
    <mergeCell ref="E5:E6"/>
    <mergeCell ref="F5:F6"/>
  </mergeCells>
  <pageMargins left="0.38" right="0.26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C7" sqref="C7"/>
    </sheetView>
  </sheetViews>
  <sheetFormatPr defaultRowHeight="14.5"/>
  <cols>
    <col min="1" max="1" width="5.26953125" customWidth="1"/>
    <col min="3" max="3" width="17.26953125" customWidth="1"/>
    <col min="4" max="13" width="9.453125" customWidth="1"/>
    <col min="14" max="14" width="14" customWidth="1"/>
  </cols>
  <sheetData>
    <row r="1" spans="1:14" ht="24.65" customHeight="1">
      <c r="A1" s="500" t="s">
        <v>313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</row>
    <row r="2" spans="1:14" ht="29.5" customHeight="1">
      <c r="A2" s="499" t="s">
        <v>314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1:14" ht="13.15" customHeight="1">
      <c r="A3" s="437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4" ht="61.15" customHeight="1">
      <c r="A4" s="298" t="s">
        <v>315</v>
      </c>
      <c r="B4" s="298" t="s">
        <v>316</v>
      </c>
      <c r="C4" s="299" t="s">
        <v>23</v>
      </c>
      <c r="D4" s="299" t="s">
        <v>317</v>
      </c>
      <c r="E4" s="299" t="s">
        <v>318</v>
      </c>
      <c r="F4" s="299" t="s">
        <v>319</v>
      </c>
      <c r="G4" s="300" t="s">
        <v>320</v>
      </c>
      <c r="H4" s="299" t="s">
        <v>321</v>
      </c>
      <c r="I4" s="299" t="s">
        <v>322</v>
      </c>
      <c r="J4" s="299" t="s">
        <v>323</v>
      </c>
      <c r="K4" s="300" t="s">
        <v>297</v>
      </c>
      <c r="L4" s="299" t="s">
        <v>300</v>
      </c>
      <c r="M4" s="299" t="s">
        <v>324</v>
      </c>
      <c r="N4" s="301" t="s">
        <v>325</v>
      </c>
    </row>
    <row r="5" spans="1:14" ht="18">
      <c r="A5" s="284">
        <v>1</v>
      </c>
      <c r="B5" s="284">
        <v>2</v>
      </c>
      <c r="C5" s="284">
        <v>3</v>
      </c>
      <c r="D5" s="284">
        <v>4</v>
      </c>
      <c r="E5" s="284">
        <v>5</v>
      </c>
      <c r="F5" s="284">
        <v>6</v>
      </c>
      <c r="G5" s="284">
        <v>7</v>
      </c>
      <c r="H5" s="284">
        <v>8</v>
      </c>
      <c r="I5" s="284">
        <v>9</v>
      </c>
      <c r="J5" s="284">
        <v>10</v>
      </c>
      <c r="K5" s="284">
        <v>11</v>
      </c>
      <c r="L5" s="284">
        <v>12</v>
      </c>
      <c r="M5" s="284">
        <v>13</v>
      </c>
      <c r="N5" s="284">
        <v>14</v>
      </c>
    </row>
    <row r="6" spans="1:14" s="288" customFormat="1" ht="81" customHeight="1">
      <c r="A6" s="285">
        <v>1</v>
      </c>
      <c r="B6" s="146">
        <f>Sheet1!J5</f>
        <v>26862</v>
      </c>
      <c r="C6" s="266" t="str">
        <f>Sheet1!B5</f>
        <v>jktdh; mPp ek/;fed fo|ky; lq[kokluh ¼Msxkuk½] ukxkSj</v>
      </c>
      <c r="D6" s="286">
        <v>0</v>
      </c>
      <c r="E6" s="286">
        <v>0</v>
      </c>
      <c r="F6" s="286">
        <v>0</v>
      </c>
      <c r="G6" s="286">
        <v>0</v>
      </c>
      <c r="H6" s="286">
        <v>0</v>
      </c>
      <c r="I6" s="286">
        <v>0</v>
      </c>
      <c r="J6" s="286">
        <v>0</v>
      </c>
      <c r="K6" s="286">
        <v>0</v>
      </c>
      <c r="L6" s="286">
        <v>0</v>
      </c>
      <c r="M6" s="286">
        <v>0</v>
      </c>
      <c r="N6" s="119">
        <f>SUM(D6:M6)</f>
        <v>0</v>
      </c>
    </row>
    <row r="7" spans="1:14" ht="21.65" customHeight="1">
      <c r="A7" s="1" t="s">
        <v>301</v>
      </c>
      <c r="B7" s="6"/>
      <c r="C7" s="6"/>
      <c r="D7" s="6"/>
      <c r="E7" s="6"/>
      <c r="F7" s="6"/>
    </row>
    <row r="9" spans="1:14">
      <c r="D9" s="438" t="s">
        <v>302</v>
      </c>
      <c r="E9" s="438"/>
      <c r="F9" s="438"/>
    </row>
    <row r="10" spans="1:14">
      <c r="G10" s="289" t="s">
        <v>303</v>
      </c>
    </row>
    <row r="11" spans="1:14">
      <c r="G11" s="4"/>
    </row>
  </sheetData>
  <mergeCells count="4">
    <mergeCell ref="A1:N1"/>
    <mergeCell ref="A2:N2"/>
    <mergeCell ref="A3:N3"/>
    <mergeCell ref="D9:F9"/>
  </mergeCells>
  <pageMargins left="0.38" right="0.26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M5" sqref="M5"/>
    </sheetView>
  </sheetViews>
  <sheetFormatPr defaultRowHeight="14.5"/>
  <cols>
    <col min="1" max="1" width="5.26953125" customWidth="1"/>
    <col min="3" max="3" width="17.26953125" customWidth="1"/>
    <col min="4" max="21" width="5.1796875" customWidth="1"/>
    <col min="22" max="22" width="12.7265625" customWidth="1"/>
  </cols>
  <sheetData>
    <row r="1" spans="1:22" ht="28.15" customHeight="1">
      <c r="A1" s="500" t="s">
        <v>445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</row>
    <row r="2" spans="1:22" ht="21.6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</row>
    <row r="3" spans="1:22" ht="87.65" customHeight="1">
      <c r="A3" s="302" t="s">
        <v>326</v>
      </c>
      <c r="B3" s="302" t="s">
        <v>327</v>
      </c>
      <c r="C3" s="302" t="s">
        <v>328</v>
      </c>
      <c r="D3" s="302" t="s">
        <v>329</v>
      </c>
      <c r="E3" s="302" t="s">
        <v>330</v>
      </c>
      <c r="F3" s="302" t="s">
        <v>19</v>
      </c>
      <c r="G3" s="303" t="s">
        <v>331</v>
      </c>
      <c r="H3" s="302" t="s">
        <v>332</v>
      </c>
      <c r="I3" s="302" t="s">
        <v>333</v>
      </c>
      <c r="J3" s="302" t="s">
        <v>334</v>
      </c>
      <c r="K3" s="302" t="s">
        <v>335</v>
      </c>
      <c r="L3" s="302" t="s">
        <v>336</v>
      </c>
      <c r="M3" s="302" t="s">
        <v>337</v>
      </c>
      <c r="N3" s="302" t="s">
        <v>338</v>
      </c>
      <c r="O3" s="302" t="s">
        <v>339</v>
      </c>
      <c r="P3" s="302" t="s">
        <v>340</v>
      </c>
      <c r="Q3" s="302" t="s">
        <v>341</v>
      </c>
      <c r="R3" s="302" t="s">
        <v>342</v>
      </c>
      <c r="S3" s="303" t="s">
        <v>19</v>
      </c>
      <c r="T3" s="302" t="s">
        <v>343</v>
      </c>
      <c r="U3" s="302" t="s">
        <v>344</v>
      </c>
      <c r="V3" s="304" t="s">
        <v>345</v>
      </c>
    </row>
    <row r="4" spans="1:22" ht="21" customHeight="1">
      <c r="A4" s="284">
        <v>1</v>
      </c>
      <c r="B4" s="284">
        <v>2</v>
      </c>
      <c r="C4" s="284">
        <v>3</v>
      </c>
      <c r="D4" s="284">
        <v>4</v>
      </c>
      <c r="E4" s="284">
        <v>5</v>
      </c>
      <c r="F4" s="284">
        <v>6</v>
      </c>
      <c r="G4" s="284">
        <v>7</v>
      </c>
      <c r="H4" s="284">
        <v>8</v>
      </c>
      <c r="I4" s="284">
        <v>9</v>
      </c>
      <c r="J4" s="284"/>
      <c r="K4" s="284"/>
      <c r="L4" s="284">
        <v>10</v>
      </c>
      <c r="M4" s="284">
        <v>11</v>
      </c>
      <c r="N4" s="284">
        <v>12</v>
      </c>
      <c r="O4" s="284">
        <v>13</v>
      </c>
      <c r="P4" s="284">
        <v>14</v>
      </c>
      <c r="Q4" s="284">
        <v>15</v>
      </c>
      <c r="R4" s="284">
        <v>16</v>
      </c>
      <c r="S4" s="284">
        <v>17</v>
      </c>
      <c r="T4" s="284">
        <v>18</v>
      </c>
      <c r="U4" s="284">
        <v>19</v>
      </c>
      <c r="V4" s="284">
        <v>20</v>
      </c>
    </row>
    <row r="5" spans="1:22" s="288" customFormat="1" ht="126" customHeight="1">
      <c r="A5" s="285">
        <v>1</v>
      </c>
      <c r="B5" s="146">
        <f>Sheet1!J5</f>
        <v>26862</v>
      </c>
      <c r="C5" s="266" t="str">
        <f>Sheet1!B5</f>
        <v>jktdh; mPp ek/;fed fo|ky; lq[kokluh ¼Msxkuk½] ukxkSj</v>
      </c>
      <c r="D5" s="305">
        <f>'P-8(GA-1)'!L15</f>
        <v>2542000</v>
      </c>
      <c r="E5" s="305">
        <f>'P-8(GA-1)'!L33</f>
        <v>1060000</v>
      </c>
      <c r="F5" s="305">
        <f>D5+E5</f>
        <v>3602000</v>
      </c>
      <c r="G5" s="305">
        <f>ROUND(F5*12%,)</f>
        <v>432240</v>
      </c>
      <c r="H5" s="305">
        <f>'P-8(GA-1)'!L36</f>
        <v>17658</v>
      </c>
      <c r="I5" s="305">
        <f>'P-8(GA-1)'!L37</f>
        <v>288160</v>
      </c>
      <c r="J5" s="305">
        <f>'P-8(GA-1)'!L38</f>
        <v>168093</v>
      </c>
      <c r="K5" s="305">
        <f>'P-8(GA-1)'!L43</f>
        <v>13548</v>
      </c>
      <c r="L5" s="305">
        <v>0</v>
      </c>
      <c r="M5" s="305">
        <v>318000</v>
      </c>
      <c r="N5" s="305">
        <v>0</v>
      </c>
      <c r="O5" s="305">
        <v>0</v>
      </c>
      <c r="P5" s="305">
        <v>0</v>
      </c>
      <c r="Q5" s="305">
        <v>0</v>
      </c>
      <c r="R5" s="305">
        <v>0</v>
      </c>
      <c r="S5" s="305">
        <v>0</v>
      </c>
      <c r="T5" s="305">
        <v>0</v>
      </c>
      <c r="U5" s="305">
        <v>0</v>
      </c>
      <c r="V5" s="306">
        <f>SUM(F5:U5)</f>
        <v>4839699</v>
      </c>
    </row>
    <row r="6" spans="1:22" ht="21.65" customHeight="1">
      <c r="A6" s="1" t="s">
        <v>301</v>
      </c>
      <c r="B6" s="6"/>
      <c r="C6" s="6"/>
      <c r="D6" s="6"/>
      <c r="E6" s="6"/>
      <c r="F6" s="6"/>
    </row>
    <row r="8" spans="1:22">
      <c r="D8" s="438" t="s">
        <v>302</v>
      </c>
      <c r="E8" s="438"/>
      <c r="F8" s="438"/>
    </row>
    <row r="9" spans="1:22">
      <c r="G9" s="289" t="s">
        <v>303</v>
      </c>
      <c r="H9" s="289"/>
      <c r="I9" s="289"/>
      <c r="J9" s="289"/>
      <c r="K9" s="289"/>
      <c r="L9" s="289"/>
      <c r="M9" s="289"/>
      <c r="N9" s="289"/>
      <c r="O9" s="289"/>
    </row>
    <row r="10" spans="1:22">
      <c r="G10" s="4"/>
      <c r="H10" s="4"/>
      <c r="I10" s="4"/>
      <c r="J10" s="4"/>
      <c r="K10" s="4"/>
      <c r="L10" s="4"/>
      <c r="M10" s="4"/>
      <c r="N10" s="4"/>
      <c r="O10" s="4"/>
    </row>
  </sheetData>
  <mergeCells count="3">
    <mergeCell ref="A1:V1"/>
    <mergeCell ref="A2:V2"/>
    <mergeCell ref="D8:F8"/>
  </mergeCells>
  <pageMargins left="0.38" right="0.2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</vt:i4>
      </vt:variant>
    </vt:vector>
  </HeadingPairs>
  <TitlesOfParts>
    <vt:vector size="27" baseType="lpstr">
      <vt:lpstr>Sheet1</vt:lpstr>
      <vt:lpstr>01</vt:lpstr>
      <vt:lpstr>01-Pay </vt:lpstr>
      <vt:lpstr>P-8(GA-1)</vt:lpstr>
      <vt:lpstr>P-9(GA-2)</vt:lpstr>
      <vt:lpstr>P-10(GA-3)</vt:lpstr>
      <vt:lpstr>Avtan</vt:lpstr>
      <vt:lpstr>09 old</vt:lpstr>
      <vt:lpstr>4</vt:lpstr>
      <vt:lpstr>4 (2)</vt:lpstr>
      <vt:lpstr>VIKLANG</vt:lpstr>
      <vt:lpstr>vardi</vt:lpstr>
      <vt:lpstr>1A</vt:lpstr>
      <vt:lpstr>1B</vt:lpstr>
      <vt:lpstr>Fix pay</vt:lpstr>
      <vt:lpstr>Tel</vt:lpstr>
      <vt:lpstr>savinda</vt:lpstr>
      <vt:lpstr>Compt</vt:lpstr>
      <vt:lpstr>Profile</vt:lpstr>
      <vt:lpstr>namankan</vt:lpstr>
      <vt:lpstr>Sansthapan</vt:lpstr>
      <vt:lpstr>BF  DF</vt:lpstr>
      <vt:lpstr>'1A'!Print_Area</vt:lpstr>
      <vt:lpstr>'1B'!Print_Area</vt:lpstr>
      <vt:lpstr>Compt!Print_Area</vt:lpstr>
      <vt:lpstr>'Fix pay'!Print_Area</vt:lpstr>
      <vt:lpstr>Tel!Print_Area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2019-08-26T03:19:28Z</cp:lastPrinted>
  <dcterms:created xsi:type="dcterms:W3CDTF">2014-09-12T14:12:46Z</dcterms:created>
  <dcterms:modified xsi:type="dcterms:W3CDTF">2019-08-26T03:23:01Z</dcterms:modified>
</cp:coreProperties>
</file>